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95" windowHeight="8445" tabRatio="535" activeTab="1"/>
  </bookViews>
  <sheets>
    <sheet name="Datos" sheetId="1" r:id="rId1"/>
    <sheet name="Correlatividades" sheetId="2" r:id="rId2"/>
  </sheets>
  <definedNames>
    <definedName name="Copia__2__de_DATOS" localSheetId="1">'Correlatividades'!#REF!</definedName>
    <definedName name="Copia__2__de_DATOS_1" localSheetId="1">'Correlatividades'!#REF!</definedName>
    <definedName name="Copia__3__de_DATOS" localSheetId="1">'Correlatividades'!#REF!</definedName>
    <definedName name="Copia__4__de_DATOS" localSheetId="1">'Correlatividades'!#REF!</definedName>
    <definedName name="Copia_de_DATOS" localSheetId="1">'Correlatividades'!#REF!</definedName>
    <definedName name="DATOS" localSheetId="1">'Correlatividades'!#REF!</definedName>
    <definedName name="DATOS_1" localSheetId="1">'Correlatividades'!#REF!</definedName>
    <definedName name="FILAS" localSheetId="1">'Correlatividades'!$S$2:$BE$2</definedName>
    <definedName name="FILAS_1" localSheetId="1">'Correlatividades'!$S$2:$BE$2</definedName>
    <definedName name="FILAS_2" localSheetId="1">'Correlatividades'!$S$1:$BE$2</definedName>
    <definedName name="FILAS_3" localSheetId="1">'Correlatividades'!#REF!</definedName>
    <definedName name="FILAS_4" localSheetId="1">'Correlatividades'!#REF!</definedName>
    <definedName name="FILAS_5" localSheetId="1">'Correlatividades'!#REF!</definedName>
    <definedName name="FILAS2" localSheetId="1">'Correlatividades'!#REF!</definedName>
    <definedName name="FILAS2_1" localSheetId="1">'Correlatividades'!$BF$1:$CR$2</definedName>
  </definedNames>
  <calcPr fullCalcOnLoad="1"/>
</workbook>
</file>

<file path=xl/comments1.xml><?xml version="1.0" encoding="utf-8"?>
<comments xmlns="http://schemas.openxmlformats.org/spreadsheetml/2006/main">
  <authors>
    <author>Gabriel Hern?n Montenegro</author>
  </authors>
  <commentList>
    <comment ref="C1" authorId="0">
      <text>
        <r>
          <rPr>
            <b/>
            <sz val="8"/>
            <rFont val="Tahoma"/>
            <family val="0"/>
          </rPr>
          <t>Las correlatividades deben ser por número de materia y una por columna si no existen correlatividades, dejar la celda en blanco.</t>
        </r>
      </text>
    </comment>
    <comment ref="B1" authorId="0">
      <text>
        <r>
          <rPr>
            <b/>
            <sz val="8"/>
            <rFont val="Tahoma"/>
            <family val="2"/>
          </rPr>
          <t>Escriba los nombres de cada materia.</t>
        </r>
      </text>
    </comment>
  </commentList>
</comments>
</file>

<file path=xl/sharedStrings.xml><?xml version="1.0" encoding="utf-8"?>
<sst xmlns="http://schemas.openxmlformats.org/spreadsheetml/2006/main" count="124" uniqueCount="42">
  <si>
    <t xml:space="preserve"> </t>
  </si>
  <si>
    <t>Nº</t>
  </si>
  <si>
    <t>Materia</t>
  </si>
  <si>
    <t>Estado</t>
  </si>
  <si>
    <t>NO</t>
  </si>
  <si>
    <t>MATERIA</t>
  </si>
  <si>
    <t>CORRELATIVIDADES</t>
  </si>
  <si>
    <t>Necesita aprobar</t>
  </si>
  <si>
    <t>¿Aprobada?</t>
  </si>
  <si>
    <t>INTRODUCCIÓN AL DERECHO</t>
  </si>
  <si>
    <t>HISTORIA CONSTITUCIONAL</t>
  </si>
  <si>
    <t>INTRODUCCION A LA SOCIOLOGIA</t>
  </si>
  <si>
    <t>DERECHO ROMANO</t>
  </si>
  <si>
    <t>DERECHO CIVIL 1</t>
  </si>
  <si>
    <t>DERECHO CONSTITUCIONAL</t>
  </si>
  <si>
    <t>DERECHO CIVIL 2</t>
  </si>
  <si>
    <t>DERECHO PENAL 1</t>
  </si>
  <si>
    <t>DERECHO PENAL 2</t>
  </si>
  <si>
    <t>DERECHO PROCESAL 1</t>
  </si>
  <si>
    <t>ADAPT. PROF. PROC. PENALES</t>
  </si>
  <si>
    <t>DERECHO CIVIL 4</t>
  </si>
  <si>
    <t>DERECHO PROCESAL 2</t>
  </si>
  <si>
    <t>DERECHO ADMINISTRATIVO 1</t>
  </si>
  <si>
    <t>DERECHO SOCIAL</t>
  </si>
  <si>
    <t>DERECHO COMERCIAL 2</t>
  </si>
  <si>
    <t>DERECHO AGRARIO</t>
  </si>
  <si>
    <t>FILOSOFIA DEL DERECHO</t>
  </si>
  <si>
    <t>ADAPT. PROF. PROC. CIVILES</t>
  </si>
  <si>
    <t>DERECHO CIVIL 5</t>
  </si>
  <si>
    <t>DERECHO DE LA NAVEGACIÓN</t>
  </si>
  <si>
    <t>DERECHO ADMINISTRATIVO 2</t>
  </si>
  <si>
    <t>DERECHO INTERNACIONAL PRIVADO</t>
  </si>
  <si>
    <t>DERECHO NOTARIAL Y REGISTRAL</t>
  </si>
  <si>
    <t>FINANZAS Y DERECHO FINANCIERO</t>
  </si>
  <si>
    <t>DERECHO CIVIL 3</t>
  </si>
  <si>
    <t>DERECHO COMERCIAL 1</t>
  </si>
  <si>
    <t>DERECHO PROVINCIAL Y MUNICIPAL</t>
  </si>
  <si>
    <t>DERECHO POLÍTICO</t>
  </si>
  <si>
    <t>ECONOMÍA POLÍTICA</t>
  </si>
  <si>
    <t>DERECHO INTERNACIONAL PÚBLICO</t>
  </si>
  <si>
    <t>DERECHO DE LA MINERÍA Y LA ENERGÍA</t>
  </si>
  <si>
    <t>SOCIOLOGÍA JURÍDICA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</si>
</sst>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  <numFmt numFmtId="166" formatCode="00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 applyProtection="1">
      <alignment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/>
      <protection/>
    </xf>
    <xf numFmtId="166" fontId="0" fillId="0" borderId="8" xfId="0" applyNumberFormat="1" applyBorder="1" applyAlignment="1" applyProtection="1">
      <alignment horizontal="center"/>
      <protection/>
    </xf>
    <xf numFmtId="49" fontId="0" fillId="0" borderId="8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6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CCFFFF"/>
        </patternFill>
      </fill>
      <border/>
    </dxf>
    <dxf>
      <fill>
        <patternFill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3"/>
  <sheetViews>
    <sheetView workbookViewId="0" topLeftCell="A1">
      <pane ySplit="1" topLeftCell="BM2" activePane="bottomLeft" state="frozen"/>
      <selection pane="topLeft" activeCell="A1" sqref="A1"/>
      <selection pane="bottomLeft" activeCell="B32" sqref="B32"/>
    </sheetView>
  </sheetViews>
  <sheetFormatPr defaultColWidth="11.421875" defaultRowHeight="12.75"/>
  <cols>
    <col min="1" max="1" width="5.28125" style="0" customWidth="1"/>
    <col min="2" max="2" width="71.57421875" style="0" customWidth="1"/>
    <col min="3" max="12" width="3.7109375" style="0" customWidth="1"/>
  </cols>
  <sheetData>
    <row r="1" spans="1:12" ht="13.5" thickBot="1">
      <c r="A1" s="18" t="s">
        <v>1</v>
      </c>
      <c r="B1" s="29" t="s">
        <v>5</v>
      </c>
      <c r="C1" s="30" t="s">
        <v>6</v>
      </c>
      <c r="D1" s="31"/>
      <c r="E1" s="31"/>
      <c r="F1" s="31"/>
      <c r="G1" s="31"/>
      <c r="H1" s="31"/>
      <c r="I1" s="31"/>
      <c r="J1" s="31"/>
      <c r="K1" s="31"/>
      <c r="L1" s="32"/>
    </row>
    <row r="2" spans="1:12" ht="12.75">
      <c r="A2" s="22">
        <v>1</v>
      </c>
      <c r="B2" s="5" t="s">
        <v>9</v>
      </c>
      <c r="C2" s="6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22">
        <v>2</v>
      </c>
      <c r="B3" s="5" t="s">
        <v>10</v>
      </c>
      <c r="C3" s="6"/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22">
        <v>3</v>
      </c>
      <c r="B4" s="5" t="s">
        <v>37</v>
      </c>
      <c r="C4" s="6">
        <v>2</v>
      </c>
      <c r="D4" s="7">
        <v>5</v>
      </c>
      <c r="E4" s="7"/>
      <c r="F4" s="7"/>
      <c r="G4" s="7"/>
      <c r="H4" s="7"/>
      <c r="I4" s="7"/>
      <c r="J4" s="7"/>
      <c r="K4" s="7"/>
      <c r="L4" s="8"/>
    </row>
    <row r="5" spans="1:12" ht="12.75">
      <c r="A5" s="22">
        <v>4</v>
      </c>
      <c r="B5" s="5" t="s">
        <v>38</v>
      </c>
      <c r="C5" s="6">
        <v>5</v>
      </c>
      <c r="D5" s="7"/>
      <c r="E5" s="7"/>
      <c r="F5" s="7"/>
      <c r="G5" s="7"/>
      <c r="H5" s="7"/>
      <c r="I5" s="7"/>
      <c r="J5" s="7"/>
      <c r="K5" s="7"/>
      <c r="L5" s="8"/>
    </row>
    <row r="6" spans="1:12" ht="12.75">
      <c r="A6" s="22">
        <v>5</v>
      </c>
      <c r="B6" s="5" t="s">
        <v>11</v>
      </c>
      <c r="C6" s="6"/>
      <c r="D6" s="7"/>
      <c r="E6" s="7"/>
      <c r="F6" s="7"/>
      <c r="G6" s="7"/>
      <c r="H6" s="7"/>
      <c r="I6" s="7"/>
      <c r="J6" s="7"/>
      <c r="K6" s="7"/>
      <c r="L6" s="8"/>
    </row>
    <row r="7" spans="1:12" ht="12.75">
      <c r="A7" s="22">
        <v>6</v>
      </c>
      <c r="B7" s="5" t="s">
        <v>12</v>
      </c>
      <c r="C7" s="6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22">
        <v>7</v>
      </c>
      <c r="B8" s="5" t="s">
        <v>13</v>
      </c>
      <c r="C8" s="6">
        <v>1</v>
      </c>
      <c r="D8" s="7">
        <v>6</v>
      </c>
      <c r="E8" s="7"/>
      <c r="F8" s="7"/>
      <c r="G8" s="7"/>
      <c r="H8" s="7"/>
      <c r="I8" s="7"/>
      <c r="J8" s="7"/>
      <c r="K8" s="7"/>
      <c r="L8" s="8"/>
    </row>
    <row r="9" spans="1:12" ht="12.75">
      <c r="A9" s="22">
        <v>8</v>
      </c>
      <c r="B9" s="5" t="s">
        <v>14</v>
      </c>
      <c r="C9" s="6">
        <v>3</v>
      </c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22">
        <v>9</v>
      </c>
      <c r="B10" s="5" t="s">
        <v>15</v>
      </c>
      <c r="C10" s="6">
        <v>7</v>
      </c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22">
        <v>10</v>
      </c>
      <c r="B11" s="5" t="s">
        <v>16</v>
      </c>
      <c r="C11" s="6">
        <v>7</v>
      </c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2">
        <v>11</v>
      </c>
      <c r="B12" s="5" t="s">
        <v>34</v>
      </c>
      <c r="C12" s="6">
        <v>9</v>
      </c>
      <c r="D12" s="7"/>
      <c r="E12" s="7"/>
      <c r="F12" s="7"/>
      <c r="G12" s="7"/>
      <c r="H12" s="7"/>
      <c r="I12" s="7"/>
      <c r="J12" s="7"/>
      <c r="K12" s="7"/>
      <c r="L12" s="8"/>
    </row>
    <row r="13" spans="1:12" ht="12.75">
      <c r="A13" s="22">
        <v>12</v>
      </c>
      <c r="B13" s="5" t="s">
        <v>17</v>
      </c>
      <c r="C13" s="6">
        <v>10</v>
      </c>
      <c r="D13" s="7"/>
      <c r="E13" s="7"/>
      <c r="F13" s="7"/>
      <c r="G13" s="7"/>
      <c r="H13" s="7"/>
      <c r="I13" s="7"/>
      <c r="J13" s="7"/>
      <c r="K13" s="7"/>
      <c r="L13" s="8"/>
    </row>
    <row r="14" spans="1:12" ht="12.75">
      <c r="A14" s="22">
        <v>13</v>
      </c>
      <c r="B14" s="5" t="s">
        <v>36</v>
      </c>
      <c r="C14" s="6">
        <v>8</v>
      </c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22">
        <v>14</v>
      </c>
      <c r="B15" s="5" t="s">
        <v>35</v>
      </c>
      <c r="C15" s="6">
        <v>11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22">
        <v>15</v>
      </c>
      <c r="B16" s="5" t="s">
        <v>18</v>
      </c>
      <c r="C16" s="6">
        <v>8</v>
      </c>
      <c r="D16" s="7">
        <v>12</v>
      </c>
      <c r="E16" s="7"/>
      <c r="F16" s="7"/>
      <c r="G16" s="7"/>
      <c r="H16" s="7"/>
      <c r="I16" s="7"/>
      <c r="J16" s="7"/>
      <c r="K16" s="7"/>
      <c r="L16" s="8"/>
    </row>
    <row r="17" spans="1:12" ht="12.75">
      <c r="A17" s="22">
        <v>16</v>
      </c>
      <c r="B17" s="5" t="s">
        <v>39</v>
      </c>
      <c r="C17" s="6">
        <v>8</v>
      </c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22">
        <v>17</v>
      </c>
      <c r="B18" s="5" t="s">
        <v>19</v>
      </c>
      <c r="C18" s="6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22">
        <v>18</v>
      </c>
      <c r="B19" s="5" t="s">
        <v>20</v>
      </c>
      <c r="C19" s="6">
        <v>11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22">
        <v>19</v>
      </c>
      <c r="B20" s="5" t="s">
        <v>21</v>
      </c>
      <c r="C20" s="6">
        <v>15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ht="12.75">
      <c r="A21" s="22">
        <v>20</v>
      </c>
      <c r="B21" s="9" t="s">
        <v>22</v>
      </c>
      <c r="C21" s="6">
        <v>15</v>
      </c>
      <c r="D21" s="7">
        <v>18</v>
      </c>
      <c r="E21" s="7"/>
      <c r="F21" s="7"/>
      <c r="G21" s="7"/>
      <c r="H21" s="7"/>
      <c r="I21" s="7"/>
      <c r="J21" s="7"/>
      <c r="K21" s="7"/>
      <c r="L21" s="8"/>
    </row>
    <row r="22" spans="1:12" ht="12.75">
      <c r="A22" s="22">
        <v>21</v>
      </c>
      <c r="B22" s="5" t="s">
        <v>23</v>
      </c>
      <c r="C22" s="6">
        <v>8</v>
      </c>
      <c r="D22" s="7">
        <v>11</v>
      </c>
      <c r="E22" s="7"/>
      <c r="F22" s="7"/>
      <c r="G22" s="7"/>
      <c r="H22" s="7"/>
      <c r="I22" s="7"/>
      <c r="J22" s="7"/>
      <c r="K22" s="7"/>
      <c r="L22" s="8"/>
    </row>
    <row r="23" spans="1:12" ht="12.75">
      <c r="A23" s="22">
        <v>22</v>
      </c>
      <c r="B23" s="5" t="s">
        <v>24</v>
      </c>
      <c r="C23" s="6">
        <v>14</v>
      </c>
      <c r="D23" s="7">
        <v>19</v>
      </c>
      <c r="E23" s="7"/>
      <c r="F23" s="7"/>
      <c r="G23" s="7"/>
      <c r="H23" s="7"/>
      <c r="I23" s="7"/>
      <c r="J23" s="7"/>
      <c r="K23" s="7"/>
      <c r="L23" s="8"/>
    </row>
    <row r="24" spans="1:12" ht="12.75">
      <c r="A24" s="22">
        <v>23</v>
      </c>
      <c r="B24" s="5" t="s">
        <v>25</v>
      </c>
      <c r="C24" s="6">
        <v>20</v>
      </c>
      <c r="D24" s="7"/>
      <c r="E24" s="7"/>
      <c r="F24" s="7"/>
      <c r="G24" s="7"/>
      <c r="H24" s="7"/>
      <c r="I24" s="7"/>
      <c r="J24" s="7"/>
      <c r="K24" s="7"/>
      <c r="L24" s="8"/>
    </row>
    <row r="25" spans="1:12" ht="12.75">
      <c r="A25" s="22">
        <v>24</v>
      </c>
      <c r="B25" s="5" t="s">
        <v>26</v>
      </c>
      <c r="C25" s="6">
        <v>15</v>
      </c>
      <c r="D25" s="7"/>
      <c r="E25" s="7"/>
      <c r="F25" s="7"/>
      <c r="G25" s="7"/>
      <c r="H25" s="7"/>
      <c r="I25" s="7"/>
      <c r="J25" s="7"/>
      <c r="K25" s="7"/>
      <c r="L25" s="8"/>
    </row>
    <row r="26" spans="1:12" ht="12.75">
      <c r="A26" s="22">
        <v>25</v>
      </c>
      <c r="B26" s="5" t="s">
        <v>27</v>
      </c>
      <c r="C26" s="6"/>
      <c r="D26" s="7"/>
      <c r="E26" s="7"/>
      <c r="F26" s="7"/>
      <c r="G26" s="7"/>
      <c r="H26" s="7"/>
      <c r="I26" s="7"/>
      <c r="J26" s="7"/>
      <c r="K26" s="7"/>
      <c r="L26" s="8"/>
    </row>
    <row r="27" spans="1:12" ht="12.75">
      <c r="A27" s="22">
        <v>26</v>
      </c>
      <c r="B27" s="5" t="s">
        <v>28</v>
      </c>
      <c r="C27" s="6">
        <v>18</v>
      </c>
      <c r="D27" s="7"/>
      <c r="E27" s="7"/>
      <c r="F27" s="7"/>
      <c r="G27" s="7"/>
      <c r="H27" s="7"/>
      <c r="I27" s="7"/>
      <c r="J27" s="7"/>
      <c r="K27" s="7"/>
      <c r="L27" s="8"/>
    </row>
    <row r="28" spans="1:12" ht="12.75">
      <c r="A28" s="22">
        <v>27</v>
      </c>
      <c r="B28" s="5" t="s">
        <v>29</v>
      </c>
      <c r="C28" s="6">
        <v>22</v>
      </c>
      <c r="D28" s="7"/>
      <c r="E28" s="7"/>
      <c r="F28" s="7"/>
      <c r="G28" s="7"/>
      <c r="H28" s="7"/>
      <c r="I28" s="7"/>
      <c r="J28" s="7"/>
      <c r="K28" s="7"/>
      <c r="L28" s="8"/>
    </row>
    <row r="29" spans="1:12" ht="12.75">
      <c r="A29" s="22">
        <v>28</v>
      </c>
      <c r="B29" s="5" t="s">
        <v>30</v>
      </c>
      <c r="C29" s="6">
        <v>20</v>
      </c>
      <c r="D29" s="7">
        <v>19</v>
      </c>
      <c r="E29" s="7"/>
      <c r="F29" s="7"/>
      <c r="G29" s="7"/>
      <c r="H29" s="7"/>
      <c r="I29" s="7"/>
      <c r="J29" s="7"/>
      <c r="K29" s="7"/>
      <c r="L29" s="8"/>
    </row>
    <row r="30" spans="1:12" ht="12.75">
      <c r="A30" s="22">
        <v>29</v>
      </c>
      <c r="B30" s="5" t="s">
        <v>40</v>
      </c>
      <c r="C30" s="6">
        <v>20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22">
        <v>30</v>
      </c>
      <c r="B31" s="5" t="s">
        <v>41</v>
      </c>
      <c r="C31" s="6">
        <v>24</v>
      </c>
      <c r="D31" s="7"/>
      <c r="E31" s="7"/>
      <c r="F31" s="7"/>
      <c r="G31" s="7"/>
      <c r="H31" s="7"/>
      <c r="I31" s="7"/>
      <c r="J31" s="7"/>
      <c r="K31" s="7"/>
      <c r="L31" s="8"/>
    </row>
    <row r="32" spans="1:12" ht="12.75">
      <c r="A32" s="22">
        <v>31</v>
      </c>
      <c r="B32" s="5" t="s">
        <v>31</v>
      </c>
      <c r="C32" s="6">
        <v>26</v>
      </c>
      <c r="D32" s="7">
        <v>27</v>
      </c>
      <c r="E32" s="7"/>
      <c r="F32" s="7"/>
      <c r="G32" s="7"/>
      <c r="H32" s="7"/>
      <c r="I32" s="7"/>
      <c r="J32" s="7"/>
      <c r="K32" s="7"/>
      <c r="L32" s="8"/>
    </row>
    <row r="33" spans="1:12" ht="12.75">
      <c r="A33" s="22">
        <v>32</v>
      </c>
      <c r="B33" s="5" t="s">
        <v>32</v>
      </c>
      <c r="C33" s="6">
        <v>22</v>
      </c>
      <c r="D33" s="7">
        <v>26</v>
      </c>
      <c r="E33" s="7"/>
      <c r="F33" s="7"/>
      <c r="G33" s="7"/>
      <c r="H33" s="7"/>
      <c r="I33" s="7"/>
      <c r="J33" s="7"/>
      <c r="K33" s="7"/>
      <c r="L33" s="8"/>
    </row>
    <row r="34" spans="1:12" ht="12.75">
      <c r="A34" s="22">
        <v>33</v>
      </c>
      <c r="B34" s="5" t="s">
        <v>33</v>
      </c>
      <c r="C34" s="6">
        <v>4</v>
      </c>
      <c r="D34" s="7">
        <v>28</v>
      </c>
      <c r="E34" s="7"/>
      <c r="F34" s="7"/>
      <c r="G34" s="7"/>
      <c r="H34" s="7"/>
      <c r="I34" s="7"/>
      <c r="J34" s="7"/>
      <c r="K34" s="7"/>
      <c r="L34" s="8"/>
    </row>
    <row r="35" spans="1:12" ht="12.75">
      <c r="A35" s="22">
        <v>34</v>
      </c>
      <c r="B35" s="5"/>
      <c r="C35" s="6"/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22">
        <v>35</v>
      </c>
      <c r="B36" s="5"/>
      <c r="C36" s="6"/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22">
        <v>36</v>
      </c>
      <c r="B37" s="5"/>
      <c r="C37" s="6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22">
        <v>37</v>
      </c>
      <c r="B38" s="5"/>
      <c r="C38" s="6"/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22">
        <v>38</v>
      </c>
      <c r="B39" s="5"/>
      <c r="C39" s="6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22">
        <v>39</v>
      </c>
      <c r="B40" s="5"/>
      <c r="C40" s="6"/>
      <c r="D40" s="7"/>
      <c r="E40" s="7"/>
      <c r="F40" s="7"/>
      <c r="G40" s="7"/>
      <c r="H40" s="7"/>
      <c r="I40" s="7"/>
      <c r="J40" s="7"/>
      <c r="K40" s="7"/>
      <c r="L40" s="8"/>
    </row>
    <row r="41" spans="1:12" ht="13.5" thickBot="1">
      <c r="A41" s="25">
        <v>40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3"/>
    </row>
    <row r="42" ht="12.75">
      <c r="B42" t="s">
        <v>0</v>
      </c>
    </row>
    <row r="43" ht="12.75">
      <c r="B43" t="s">
        <v>0</v>
      </c>
    </row>
  </sheetData>
  <sheetProtection sheet="1" objects="1" scenarios="1" selectLockedCells="1"/>
  <mergeCells count="1">
    <mergeCell ref="C1:L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S41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A28"/>
    </sheetView>
  </sheetViews>
  <sheetFormatPr defaultColWidth="11.421875" defaultRowHeight="12.75"/>
  <cols>
    <col min="1" max="1" width="11.7109375" style="0" customWidth="1"/>
    <col min="2" max="2" width="3.7109375" style="0" customWidth="1"/>
    <col min="3" max="3" width="50.00390625" style="0" bestFit="1" customWidth="1"/>
    <col min="4" max="4" width="69.421875" style="17" customWidth="1"/>
    <col min="5" max="5" width="21.140625" style="0" hidden="1" customWidth="1"/>
    <col min="6" max="6" width="4.00390625" style="0" hidden="1" customWidth="1"/>
    <col min="7" max="7" width="3.00390625" style="0" hidden="1" customWidth="1"/>
    <col min="8" max="8" width="4.57421875" style="0" hidden="1" customWidth="1"/>
    <col min="9" max="18" width="3.00390625" style="0" hidden="1" customWidth="1"/>
    <col min="19" max="27" width="2.00390625" style="0" hidden="1" customWidth="1"/>
    <col min="28" max="37" width="3.00390625" style="0" hidden="1" customWidth="1"/>
    <col min="38" max="38" width="2.00390625" style="0" hidden="1" customWidth="1"/>
    <col min="39" max="54" width="3.00390625" style="0" hidden="1" customWidth="1"/>
    <col min="55" max="57" width="2.00390625" style="0" hidden="1" customWidth="1"/>
    <col min="58" max="96" width="2.57421875" style="0" hidden="1" customWidth="1"/>
    <col min="97" max="97" width="18.140625" style="0" customWidth="1"/>
  </cols>
  <sheetData>
    <row r="1" spans="1:97" ht="13.5" thickBot="1">
      <c r="A1" s="28" t="s">
        <v>8</v>
      </c>
      <c r="B1" s="18" t="s">
        <v>1</v>
      </c>
      <c r="C1" s="18" t="s">
        <v>2</v>
      </c>
      <c r="D1" s="18" t="s">
        <v>3</v>
      </c>
      <c r="E1" t="s">
        <v>7</v>
      </c>
      <c r="F1">
        <f>+SUM(S1:BE1)</f>
        <v>0</v>
      </c>
      <c r="G1" s="1">
        <f>+Datos!A2</f>
        <v>1</v>
      </c>
      <c r="H1" t="str">
        <f>+Datos!B2</f>
        <v>INTRODUCCIÓN AL DERECHO</v>
      </c>
      <c r="I1" s="1">
        <f>+Datos!C2</f>
        <v>0</v>
      </c>
      <c r="J1" s="1">
        <f>+Datos!D2</f>
        <v>0</v>
      </c>
      <c r="K1" s="1">
        <f>+Datos!E2</f>
        <v>0</v>
      </c>
      <c r="L1" s="1">
        <f>+Datos!F2</f>
        <v>0</v>
      </c>
      <c r="M1" s="1">
        <f>+Datos!G2</f>
        <v>0</v>
      </c>
      <c r="N1" s="1">
        <f>+Datos!H2</f>
        <v>0</v>
      </c>
      <c r="O1" s="1">
        <f>+Datos!I2</f>
        <v>0</v>
      </c>
      <c r="P1" s="1">
        <f>+Datos!J2</f>
        <v>0</v>
      </c>
      <c r="Q1" s="1">
        <f>+Datos!K2</f>
        <v>0</v>
      </c>
      <c r="R1" s="1">
        <f>+Datos!L2</f>
        <v>0</v>
      </c>
      <c r="S1" s="3">
        <f aca="true" t="shared" si="0" ref="S1:S40">IF(OR($I1=1,$J1=1,$K1=1,$L1=1,$M1=1,$N1=1,$O1=1,$P1=1,$Q1=1,$R1=1)=TRUE,IF($A$2="SI",0,1),0)</f>
        <v>0</v>
      </c>
      <c r="T1" s="2">
        <f aca="true" t="shared" si="1" ref="T1:T40">IF(OR($I1=2,$J1=2,$K1=2,$L1=2,$M1=2,$N1=2,$O1=2,$P1=2,$Q1=2,$R1=1)=TRUE,IF($A$3="SI",0,2),0)</f>
        <v>0</v>
      </c>
      <c r="U1" s="2">
        <f aca="true" t="shared" si="2" ref="U1:U40">IF(OR($I1=3,$J1=3,$K1=3,$L1=3,$M1=3,$N1=3,$O1=3,$P1=3,$Q1=3,$R1=1)=TRUE,IF($A$4="SI",0,3),0)</f>
        <v>0</v>
      </c>
      <c r="V1" s="2">
        <f aca="true" t="shared" si="3" ref="V1:V40">IF(OR($I1=4,$J1=4,$K1=4,$L1=4,$M1=4,$N1=4,$O1=4,$P1=4,$Q1=4,$R1=1)=TRUE,IF($A$5="SI",0,4),0)</f>
        <v>0</v>
      </c>
      <c r="W1" s="2">
        <f aca="true" t="shared" si="4" ref="W1:W40">IF(OR($I1=5,$J1=5,$K1=5,$L1=5,$M1=5,$N1=5,$O1=5,$P1=5,$Q1=5,$R1=1)=TRUE,IF($A$6="SI",0,5),0)</f>
        <v>0</v>
      </c>
      <c r="X1" s="2">
        <f aca="true" t="shared" si="5" ref="X1:X40">IF(OR($I1=6,$J1=6,$K1=6,$L1=6,$M1=6,$N1=6,$O1=6,$P1=6,$Q1=6,$R1=1)=TRUE,IF($A$7="SI",0,6),0)</f>
        <v>0</v>
      </c>
      <c r="Y1" s="2">
        <f aca="true" t="shared" si="6" ref="Y1:Y40">IF(OR($I1=7,$J1=7,$K1=7,$L1=7,$M1=7,$N1=7,$O1=7,$P1=7,$Q1=7,$R1=1)=TRUE,IF($A$8="SI",0,7),0)</f>
        <v>0</v>
      </c>
      <c r="Z1" s="2">
        <f aca="true" t="shared" si="7" ref="Z1:Z40">IF(OR($I1=8,$J1=8,$K1=8,$L1=8,$M1=8,$N1=8,$O1=8,$P1=8,$Q1=8,$R1=1)=TRUE,IF($A$9="SI",0,8),0)</f>
        <v>0</v>
      </c>
      <c r="AA1" s="2">
        <f aca="true" t="shared" si="8" ref="AA1:AA40">IF(OR($I1=9,$J1=9,$K1=9,$L1=9,$M1=9,$N1=9,$O1=9,$P1=9,$Q1=9,$R1=1)=TRUE,IF($A$10="SI",0,9),0)</f>
        <v>0</v>
      </c>
      <c r="AB1" s="2">
        <f aca="true" t="shared" si="9" ref="AB1:AB40">IF(OR($I1=10,$J1=10,$K1=10,$L1=10,$M1=10,$N1=10,$O1=10,$P1=10,$Q1=10,$R1=1)=TRUE,IF($A$11="SI",0,10),0)</f>
        <v>0</v>
      </c>
      <c r="AC1" s="2">
        <f aca="true" t="shared" si="10" ref="AC1:AC40">IF(OR($I1=11,$J1=11,$K1=11,$L1=11,$M1=11,$N1=11,$O1=11,$P1=11,$Q1=11,$R1=1)=TRUE,IF($A$12="SI",0,11),0)</f>
        <v>0</v>
      </c>
      <c r="AD1" s="2">
        <f aca="true" t="shared" si="11" ref="AD1:AD40">IF(OR($I1=12,$J1=12,$K1=12,$L1=12,$M1=12,$N1=12,$O1=12,$P1=12,$Q1=12,$R1=1)=TRUE,IF($A$13="SI",0,12),0)</f>
        <v>0</v>
      </c>
      <c r="AE1" s="2">
        <f aca="true" t="shared" si="12" ref="AE1:AE40">IF(OR($I1=13,$J1=13,$K1=13,$L1=13,$M1=13,$N1=13,$O1=13,$P1=13,$Q1=13,$R1=1)=TRUE,IF($A$14="SI",0,13),0)</f>
        <v>0</v>
      </c>
      <c r="AF1" s="2">
        <f aca="true" t="shared" si="13" ref="AF1:AF40">IF(OR($I1=14,$J1=14,$K1=14,$L1=14,$M1=14,$N1=14,$O1=14,$P1=14,$Q1=14,$R1=1)=TRUE,IF($A$15="SI",0,14),0)</f>
        <v>0</v>
      </c>
      <c r="AG1" s="2">
        <f aca="true" t="shared" si="14" ref="AG1:AG40">IF(OR($I1=15,$J1=15,$K1=15,$L1=15,$M1=15,$N1=15,$O1=15,$P1=15,$Q1=15,$R1=1)=TRUE,IF($A$16="SI",0,15),0)</f>
        <v>0</v>
      </c>
      <c r="AH1" s="2">
        <f aca="true" t="shared" si="15" ref="AH1:AH40">IF(OR($I1=16,$J1=16,$K1=16,$L1=16,$M1=16,$N1=16,$O1=16,$P1=16,$Q1=16,$R1=1)=TRUE,IF($A$17="SI",0,16),0)</f>
        <v>0</v>
      </c>
      <c r="AI1" s="2">
        <f aca="true" t="shared" si="16" ref="AI1:AI40">IF(OR($I1=17,$J1=17,$K1=17,$L1=17,$M1=17,$N1=17,$O1=17,$P1=17,$Q1=17,$R1=1)=TRUE,IF($A$18="SI",0,17),0)</f>
        <v>0</v>
      </c>
      <c r="AJ1" s="2">
        <f aca="true" t="shared" si="17" ref="AJ1:AJ40">IF(OR($I1=18,$J1=18,$K1=18,$L1=18,$M1=18,$N1=18,$O1=18,$P1=18,$Q1=18,$R1=1)=TRUE,IF($A$19="SI",0,18),0)</f>
        <v>0</v>
      </c>
      <c r="AK1" s="2">
        <f aca="true" t="shared" si="18" ref="AK1:AK40">IF(OR($I1=19,$J1=19,$K1=19,$L1=19,$M1=19,$N1=19,$O1=19,$P1=19,$Q1=19,$R1=1)=TRUE,IF($A$20="SI",0,19),0)</f>
        <v>0</v>
      </c>
      <c r="AL1" s="2">
        <f aca="true" t="shared" si="19" ref="AL1:AL40">IF(OR($I1=20,$J1=20,$K1=20,$L1=20,$M1=20,$N1=20,$O1=20,$P1=20,$Q1=20,$R1=1)=TRUE,IF($A$21="SI",0,20),0)</f>
        <v>0</v>
      </c>
      <c r="AM1" s="2">
        <f aca="true" t="shared" si="20" ref="AM1:AM40">IF(OR($I1=21,$J1=21,$K1=21,$L1=21,$M1=21,$N1=21,$O1=21,$P1=21,$Q1=21,$R1=1)=TRUE,IF($A$22="SI",0,21),0)</f>
        <v>0</v>
      </c>
      <c r="AN1" s="2">
        <f aca="true" t="shared" si="21" ref="AN1:AN40">IF(OR($I1=22,$J1=22,$K1=22,$L1=22,$M1=22,$N1=22,$O1=22,$P1=22,$Q1=22,$R1=1)=TRUE,IF($A$23="SI",0,22),0)</f>
        <v>0</v>
      </c>
      <c r="AO1" s="2">
        <f aca="true" t="shared" si="22" ref="AO1:AO40">IF(OR($I1=23,$J1=23,$K1=23,$L1=23,$M1=23,$N1=23,$O1=23,$P1=23,$Q1=23,$R1=1)=TRUE,IF($A$24="SI",0,23),0)</f>
        <v>0</v>
      </c>
      <c r="AP1" s="2">
        <f aca="true" t="shared" si="23" ref="AP1:AP40">IF(OR($I1=24,$J1=24,$K1=24,$L1=24,$M1=24,$N1=24,$O1=24,$P1=24,$Q1=24,$R1=1)=TRUE,IF($A$25="SI",0,24),0)</f>
        <v>0</v>
      </c>
      <c r="AQ1" s="2">
        <f aca="true" t="shared" si="24" ref="AQ1:AQ40">IF(OR($I1=25,$J1=25,$K1=25,$L1=25,$M1=25,$N1=25,$O1=25,$P1=25,$Q1=25,$R1=1)=TRUE,IF($A$26="SI",0,25),0)</f>
        <v>0</v>
      </c>
      <c r="AR1" s="2">
        <f aca="true" t="shared" si="25" ref="AR1:AR40">IF(OR($I1=26,$J1=26,$K1=26,$L1=26,$M1=26,$N1=26,$O1=26,$P1=26,$Q1=26,$R1=1)=TRUE,IF($A$27="SI",0,26),0)</f>
        <v>0</v>
      </c>
      <c r="AS1" s="2">
        <f aca="true" t="shared" si="26" ref="AS1:AS40">IF(OR($I1=27,$J1=27,$K1=27,$L1=27,$M1=27,$N1=27,$O1=27,$P1=27,$Q1=27,$R1=1)=TRUE,IF($A$28="SI",0,27),0)</f>
        <v>0</v>
      </c>
      <c r="AT1" s="2">
        <f aca="true" t="shared" si="27" ref="AT1:AT40">IF(OR($I1=28,$J1=28,$K1=28,$L1=28,$M1=28,$N1=28,$O1=28,$P1=28,$Q1=28,$R1=1)=TRUE,IF($A$29="SI",0,28),0)</f>
        <v>0</v>
      </c>
      <c r="AU1" s="2">
        <f aca="true" t="shared" si="28" ref="AU1:AU40">IF(OR($I1=29,$J1=29,$K1=29,$L1=29,$M1=29,$N1=29,$O1=29,$P1=29,$Q1=29,$R1=1)=TRUE,IF($A$30="SI",0,29),0)</f>
        <v>0</v>
      </c>
      <c r="AV1" s="2">
        <f aca="true" t="shared" si="29" ref="AV1:AV40">IF(OR($I1=30,$J1=30,$K1=30,$L1=30,$M1=30,$N1=30,$O1=30,$P1=30,$Q1=30,$R1=1)=TRUE,IF($A$31="SI",0,30),0)</f>
        <v>0</v>
      </c>
      <c r="AW1" s="2">
        <f aca="true" t="shared" si="30" ref="AW1:AW40">IF(OR($I1=31,$J1=31,$K1=31,$L1=31,$M1=31,$N1=31,$O1=31,$P1=31,$Q1=31,$R1=1)=TRUE,IF($A$32="SI",0,31),0)</f>
        <v>0</v>
      </c>
      <c r="AX1" s="2">
        <f aca="true" t="shared" si="31" ref="AX1:AX40">IF(OR($I1=32,$J1=32,$K1=32,$L1=32,$M1=32,$N1=32,$O1=32,$P1=32,$Q1=32,$R1=1)=TRUE,IF($A$33="SI",0,32),0)</f>
        <v>0</v>
      </c>
      <c r="AY1" s="2">
        <f aca="true" t="shared" si="32" ref="AY1:AY40">IF(OR($I1=33,$J1=33,$K1=33,$L1=33,$M1=33,$N1=33,$O1=33,$P1=33,$Q1=33,$R1=1)=TRUE,IF($A$34="SI",0,33),0)</f>
        <v>0</v>
      </c>
      <c r="AZ1" s="2">
        <f aca="true" t="shared" si="33" ref="AZ1:AZ40">IF(OR($I1=34,$J1=34,$K1=34,$L1=34,$M1=34,$N1=34,$O1=34,$P1=34,$Q1=34,$R1=1)=TRUE,IF($A$35="SI",0,34),0)</f>
        <v>0</v>
      </c>
      <c r="BA1" s="2">
        <f aca="true" t="shared" si="34" ref="BA1:BA40">IF(OR($I1=35,$J1=35,$K1=35,$L1=35,$M1=35,$N1=35,$O1=35,$P1=35,$Q1=35,$R1=1)=TRUE,IF($A$36="SI",0,35),0)</f>
        <v>0</v>
      </c>
      <c r="BB1" s="2">
        <f aca="true" t="shared" si="35" ref="BB1:BB40">IF(OR($I1=36,$J1=36,$K1=36,$L1=36,$M1=36,$N1=36,$O1=36,$P1=36,$Q1=36,$R1=1)=TRUE,IF($A$37="SI",0,36),0)</f>
        <v>0</v>
      </c>
      <c r="BC1" s="2">
        <f aca="true" t="shared" si="36" ref="BC1:BC40">IF(OR($I1=37,$J1=37,$K1=37,$L1=37,$M1=37,$N1=37,$O1=37,$P1=37,$Q1=37,$R1=1)=TRUE,IF($A$38="SI",0,37),0)</f>
        <v>0</v>
      </c>
      <c r="BD1" s="2">
        <f aca="true" t="shared" si="37" ref="BD1:BD40">IF(OR($I1=38,$J1=38,$K1=38,$L1=38,$M1=38,$N1=38,$O1=38,$P1=38,$Q1=38,$R1=1)=TRUE,IF($A$39="SI",0,38),0)</f>
        <v>0</v>
      </c>
      <c r="BE1" s="4">
        <f aca="true" t="shared" si="38" ref="BE1:BE40">IF(OR($I1=39,$J1=39,$K1=39,$L1=39,$M1=39,$N1=39,$O1=39,$P1=39,$Q1=39,$R1=1)=TRUE,IF($A$40="SI",0,39),0)</f>
        <v>0</v>
      </c>
      <c r="BF1" s="3">
        <f aca="true" t="shared" si="39" ref="BF1:BF40">IF(OR($I1=1,$J1=1,$K1=1,$L1=1,$M1=1,$N1=1,$O1=1,$P1=1,$Q1=1,$R1=1)=TRUE,IF($A$2="SI","",H$1),"")</f>
      </c>
      <c r="BG1">
        <f aca="true" t="shared" si="40" ref="BG1:BG40">IF(OR($I1=2,$J1=2,$K1=2,$L1=2,$M1=2,$N1=2,$O1=2,$P1=2,$Q1=2,$R1=2)=TRUE,IF($A$3="SI","",H$2),"")</f>
      </c>
      <c r="BH1">
        <f aca="true" t="shared" si="41" ref="BH1:BH40">IF(OR($I1=3,$J1=3,$K1=3,$L1=3,$M1=3,$N1=3,$O1=3,$P1=3,$Q1=3,$R1=3)=TRUE,IF($A$4="SI","",H$3),"")</f>
      </c>
      <c r="BI1">
        <f aca="true" t="shared" si="42" ref="BI1:BI40">IF(OR($I1=4,$J1=4,$K1=4,$L1=4,$M1=4,$N1=4,$O1=4,$P1=4,$Q1=4,$R1=4)=TRUE,IF($A$5="SI","",H$4),"")</f>
      </c>
      <c r="BJ1">
        <f aca="true" t="shared" si="43" ref="BJ1:BJ40">IF(OR($I1=5,$J1=5,$K1=5,$L1=5,$M1=5,$N1=5,$O1=5,$P1=5,$Q1=5,$R1=5)=TRUE,IF($A$6="SI","",H$5),"")</f>
      </c>
      <c r="BK1">
        <f aca="true" t="shared" si="44" ref="BK1:BK40">IF(OR($I1=6,$J1=6,$K1=6,$L1=6,$M1=6,$N1=6,$O1=6,$P1=6,$Q1=6,$R1=6)=TRUE,IF($A$7="SI","",H$6),"")</f>
      </c>
      <c r="BL1">
        <f aca="true" t="shared" si="45" ref="BL1:BL40">IF(OR($I1=7,$J1=7,$K1=7,$L1=7,$M1=7,$N1=7,$O1=7,$P1=7,$Q1=7,$R1=7)=TRUE,IF($A$8="SI","",H$7),"")</f>
      </c>
      <c r="BM1">
        <f aca="true" t="shared" si="46" ref="BM1:BM40">IF(OR($I1=8,$J1=8,$K1=8,$L1=8,$M1=8,$N1=8,$O1=8,$P1=8,$Q1=8,$R1=8)=TRUE,IF($A$9="SI","",H$8),"")</f>
      </c>
      <c r="BN1">
        <f aca="true" t="shared" si="47" ref="BN1:BN40">IF(OR($I1=9,$J1=9,$K1=9,$L1=9,$M1=9,$N1=9,$O1=9,$P1=9,$Q1=9,$R1=9)=TRUE,IF($A$10="SI","",H$9),"")</f>
      </c>
      <c r="BO1">
        <f aca="true" t="shared" si="48" ref="BO1:BO40">IF(OR($I1=10,$J1=10,$K1=10,$L1=10,$M1=10,$N1=10,$O1=10,$P1=10,$Q1=10,$R1=10)=TRUE,IF($A$11="SI","",H$10),"")</f>
      </c>
      <c r="BP1">
        <f aca="true" t="shared" si="49" ref="BP1:BP40">IF(OR($I1=11,$J1=11,$K1=11,$L1=11,$M1=11,$N1=11,$O1=11,$P1=11,$Q1=11,$R1=11)=TRUE,IF($A$12="SI","",H$11),"")</f>
      </c>
      <c r="BQ1">
        <f aca="true" t="shared" si="50" ref="BQ1:BQ40">IF(OR($I1=12,$J1=12,$K1=12,$L1=12,$M1=12,$N1=12,$O1=12,$P1=12,$Q1=12,$R1=12)=TRUE,IF($A$13="SI","",H$12),"")</f>
      </c>
      <c r="BR1">
        <f aca="true" t="shared" si="51" ref="BR1:BR40">IF(OR($I1=13,$J1=13,$K1=13,$L1=13,$M1=13,$N1=13,$O1=13,$P1=13,$Q1=13,$R1=13)=TRUE,IF($A$14="SI","",H$13),"")</f>
      </c>
      <c r="BS1">
        <f aca="true" t="shared" si="52" ref="BS1:BS40">IF(OR($I1=14,$J1=14,$K1=14,$L1=14,$M1=14,$N1=14,$O1=14,$P1=14,$Q1=14,$R1=14)=TRUE,IF($A$15="SI","",H$14),"")</f>
      </c>
      <c r="BT1">
        <f aca="true" t="shared" si="53" ref="BT1:BT40">IF(OR($I1=15,$J1=15,$K1=15,$L1=15,$M1=15,$N1=15,$O1=15,$P1=15,$Q1=15,$R1=15)=TRUE,IF($A$16="SI","",H$15),"")</f>
      </c>
      <c r="BU1">
        <f aca="true" t="shared" si="54" ref="BU1:BU40">IF(OR($I1=16,$J1=16,$K1=16,$L1=16,$M1=16,$N1=16,$O1=16,$P1=16,$Q1=16,$R1=16)=TRUE,IF($A$17="SI","",H$16),"")</f>
      </c>
      <c r="BV1">
        <f aca="true" t="shared" si="55" ref="BV1:BV40">IF(OR($I1=17,$J1=17,$K1=17,$L1=17,$M1=17,$N1=17,$O1=17,$P1=17,$Q1=17,$R1=17)=TRUE,IF($A$18="SI","",H$17),"")</f>
      </c>
      <c r="BW1">
        <f aca="true" t="shared" si="56" ref="BW1:BW40">IF(OR($I1=18,$J1=18,$K1=18,$L1=18,$M1=18,$N1=18,$O1=18,$P1=18,$Q1=18,$R1=18)=TRUE,IF($A$19="SI","",H$18),"")</f>
      </c>
      <c r="BX1">
        <f aca="true" t="shared" si="57" ref="BX1:BX40">IF(OR($I1=19,$J1=19,$K1=19,$L1=19,$M1=19,$N1=19,$O1=19,$P1=19,$Q1=19,$R1=19)=TRUE,IF($A$20="SI","",H$19),"")</f>
      </c>
      <c r="BY1">
        <f aca="true" t="shared" si="58" ref="BY1:BY40">IF(OR($I1=20,$J1=20,$K1=20,$L1=20,$M1=20,$N1=20,$O1=20,$P1=20,$Q1=20,$R1=20)=TRUE,IF($A$21="SI","",H$20),"")</f>
      </c>
      <c r="BZ1">
        <f aca="true" t="shared" si="59" ref="BZ1:BZ40">IF(OR($I1=21,$J1=21,$K1=21,$L1=21,$M1=21,$N1=21,$O1=21,$P1=21,$Q1=21,$R1=21)=TRUE,IF($A$22="SI","",H$21),"")</f>
      </c>
      <c r="CA1">
        <f aca="true" t="shared" si="60" ref="CA1:CA40">IF(OR($I1=22,$J1=22,$K1=22,$L1=22,$M1=22,$N1=22,$O1=22,$P1=22,$Q1=22,$R1=22)=TRUE,IF($A$23="SI","",H$22),"")</f>
      </c>
      <c r="CB1">
        <f aca="true" t="shared" si="61" ref="CB1:CB40">IF(OR($I1=23,$J1=23,$K1=23,$L1=23,$M1=23,$N1=23,$O1=23,$P1=23,$Q1=23,$R1=23)=TRUE,IF($A$24="SI","",H$23),"")</f>
      </c>
      <c r="CC1">
        <f aca="true" t="shared" si="62" ref="CC1:CC40">IF(OR($I1=24,$J1=24,$K1=24,$L1=24,$M1=24,$N1=24,$O1=24,$P1=24,$Q1=24,$R1=24)=TRUE,IF($A$25="SI","",H$24),"")</f>
      </c>
      <c r="CD1">
        <f aca="true" t="shared" si="63" ref="CD1:CD40">IF(OR($I1=25,$J1=25,$K1=25,$L1=25,$M1=25,$N1=25,$O1=25,$P1=25,$Q1=25,$R1=25)=TRUE,IF($A$26="SI","",H$25),"")</f>
      </c>
      <c r="CE1">
        <f aca="true" t="shared" si="64" ref="CE1:CE40">IF(OR($I1=26,$J1=26,$K1=26,$L1=26,$M1=26,$N1=26,$O1=26,$P1=26,$Q1=26,$R1=26)=TRUE,IF($A$27="SI","",H$26),"")</f>
      </c>
      <c r="CF1">
        <f aca="true" t="shared" si="65" ref="CF1:CF40">IF(OR($I1=27,$J1=27,$K1=27,$L1=27,$M1=27,$N1=27,$O1=27,$P1=27,$Q1=27,$R1=27)=TRUE,IF($A$28="SI","",H$27),"")</f>
      </c>
      <c r="CG1">
        <f aca="true" t="shared" si="66" ref="CG1:CG40">IF(OR($I1=28,$J1=28,$K1=28,$L1=28,$M1=28,$N1=28,$O1=28,$P1=28,$Q1=28,$R1=28)=TRUE,IF($A$29="SI","",H$28),"")</f>
      </c>
      <c r="CH1">
        <f aca="true" t="shared" si="67" ref="CH1:CH40">IF(OR($I1=29,$J1=29,$K1=29,$L1=29,$M1=29,$N1=29,$O1=29,$P1=29,$Q1=29,$R1=29)=TRUE,IF($A$30="SI","",H$29),"")</f>
      </c>
      <c r="CI1">
        <f aca="true" t="shared" si="68" ref="CI1:CI40">IF(OR($I1=30,$J1=30,$K1=30,$L1=30,$M1=30,$N1=30,$O1=30,$P1=30,$Q1=30,$R1=30)=TRUE,IF($A$31="SI","",H$30),"")</f>
      </c>
      <c r="CJ1">
        <f aca="true" t="shared" si="69" ref="CJ1:CJ40">IF(OR($I1=31,$J1=31,$K1=31,$L1=31,$M1=31,$N1=31,$O1=31,$P1=31,$Q1=31,$R1=31)=TRUE,IF($A$32="SI","",H$31),"")</f>
      </c>
      <c r="CK1">
        <f aca="true" t="shared" si="70" ref="CK1:CK40">IF(OR($I1=32,$J1=32,$K1=32,$L1=32,$M1=32,$N1=32,$O1=32,$P1=32,$Q1=32,$R1=32)=TRUE,IF($A$33="SI","",H$32),"")</f>
      </c>
      <c r="CL1">
        <f aca="true" t="shared" si="71" ref="CL1:CL40">IF(OR($I1=33,$J1=33,$K1=33,$L1=33,$M1=33,$N1=33,$O1=33,$P1=33,$Q1=33,$R1=33)=TRUE,IF($A$34="SI","",H$33),"")</f>
      </c>
      <c r="CM1">
        <f aca="true" t="shared" si="72" ref="CM1:CM40">IF(OR($I1=34,$J1=34,$K1=34,$L1=34,$M1=34,$N1=34,$O1=34,$P1=34,$Q1=34,$R1=34)=TRUE,IF($A$35="SI","",H$34),"")</f>
      </c>
      <c r="CN1">
        <f aca="true" t="shared" si="73" ref="CN1:CN40">IF(OR($I1=35,$J1=35,$K1=35,$L1=35,$M1=35,$N1=35,$O1=35,$P1=35,$Q1=35,$R1=35)=TRUE,IF($A$36="SI","",H$35),"")</f>
      </c>
      <c r="CO1">
        <f aca="true" t="shared" si="74" ref="CO1:CO40">IF(OR($I1=36,$J1=36,$K1=36,$L1=36,$M1=36,$N1=36,$O1=36,$P1=36,$Q1=36,$R1=36)=TRUE,IF($A$37="SI","",H$36),"")</f>
      </c>
      <c r="CP1">
        <f aca="true" t="shared" si="75" ref="CP1:CP40">IF(OR($I1=37,$J1=37,$K1=37,$L1=37,$M1=37,$N1=37,$O1=37,$P1=37,$Q1=37,$R1=37)=TRUE,IF($A$38="SI","",H$37),"")</f>
      </c>
      <c r="CQ1">
        <f aca="true" t="shared" si="76" ref="CQ1:CQ40">IF(OR($I1=38,$J1=38,$K1=38,$L1=38,$M1=38,$N1=38,$O1=38,$P1=38,$Q1=38,$R1=38)=TRUE,IF($A$39="SI","",H$38),"")</f>
      </c>
      <c r="CR1">
        <f aca="true" t="shared" si="77" ref="CR1:CR40">IF(OR($I1=39,$J1=39,$K1=39,$L1=39,$M1=39,$N1=39,$O1=39,$P1=39,$Q1=39,$R1=39)=TRUE,IF($A$40="SI","",H$39),"")</f>
      </c>
      <c r="CS1" t="s">
        <v>0</v>
      </c>
    </row>
    <row r="2" spans="1:97" ht="12.75">
      <c r="A2" s="14" t="s">
        <v>4</v>
      </c>
      <c r="B2" s="19">
        <v>1</v>
      </c>
      <c r="C2" s="20" t="str">
        <f>+Datos!B2</f>
        <v>INTRODUCCIÓN AL DERECHO</v>
      </c>
      <c r="D2" s="21" t="str">
        <f aca="true" t="shared" si="78" ref="D2:D41">IF(F1&lt;&gt;0,$E$1&amp;"·"&amp;BF1&amp;"·"&amp;BG1&amp;"·"&amp;BH1&amp;"·"&amp;BI1&amp;"·"&amp;BJ1&amp;"·"&amp;BK1&amp;"·"&amp;BL1&amp;"·"&amp;BM1&amp;"·"&amp;BN1&amp;"·"&amp;BO1&amp;"·"&amp;BP1&amp;"·"&amp;BQ1&amp;"·"&amp;BR1&amp;"·"&amp;BS1&amp;"·"&amp;BT1&amp;"·"&amp;BU1&amp;"·"&amp;BV1&amp;"·"&amp;BW1&amp;"·"&amp;BX1&amp;"·"&amp;BY1&amp;"·"&amp;BZ1&amp;"·"&amp;CA1&amp;"·"&amp;CB1&amp;"·"&amp;CC1&amp;"·"&amp;CD1&amp;"·"&amp;CE1&amp;"·"&amp;CF1&amp;"·"&amp;CG1&amp;"·"&amp;CH1&amp;"·"&amp;CI1&amp;"·"&amp;CJ1&amp;"·"&amp;CK1&amp;"·"&amp;CL1&amp;"·"&amp;CM1&amp;"·"&amp;CN1&amp;"·"&amp;CO1&amp;"·"&amp;CP1&amp;"·"&amp;CQ1&amp;"·"&amp;CR1,IF(A2="SI","¡Aprobada!","Disponible para cursar"))</f>
        <v>Disponible para cursar</v>
      </c>
      <c r="F2">
        <f aca="true" t="shared" si="79" ref="F2:F40">+SUM(S2:BE2)</f>
        <v>0</v>
      </c>
      <c r="G2" s="1">
        <f>+Datos!A3</f>
        <v>2</v>
      </c>
      <c r="H2" t="str">
        <f>+Datos!B3</f>
        <v>HISTORIA CONSTITUCIONAL</v>
      </c>
      <c r="I2" s="1">
        <f>+Datos!C3</f>
        <v>0</v>
      </c>
      <c r="J2" s="1">
        <f>+Datos!D3</f>
        <v>0</v>
      </c>
      <c r="K2" s="1">
        <f>+Datos!E3</f>
        <v>0</v>
      </c>
      <c r="L2" s="1">
        <f>+Datos!F3</f>
        <v>0</v>
      </c>
      <c r="M2" s="1">
        <f>+Datos!G3</f>
        <v>0</v>
      </c>
      <c r="N2" s="1">
        <f>+Datos!H3</f>
        <v>0</v>
      </c>
      <c r="O2" s="1">
        <f>+Datos!I3</f>
        <v>0</v>
      </c>
      <c r="P2" s="1">
        <f>+Datos!J3</f>
        <v>0</v>
      </c>
      <c r="Q2" s="1">
        <f>+Datos!K3</f>
        <v>0</v>
      </c>
      <c r="R2" s="1">
        <f>+Datos!L3</f>
        <v>0</v>
      </c>
      <c r="S2" s="3">
        <f t="shared" si="0"/>
        <v>0</v>
      </c>
      <c r="T2" s="2">
        <f t="shared" si="1"/>
        <v>0</v>
      </c>
      <c r="U2" s="2">
        <f t="shared" si="2"/>
        <v>0</v>
      </c>
      <c r="V2" s="2">
        <f t="shared" si="3"/>
        <v>0</v>
      </c>
      <c r="W2" s="2">
        <f t="shared" si="4"/>
        <v>0</v>
      </c>
      <c r="X2" s="2">
        <f t="shared" si="5"/>
        <v>0</v>
      </c>
      <c r="Y2" s="2">
        <f t="shared" si="6"/>
        <v>0</v>
      </c>
      <c r="Z2" s="2">
        <f t="shared" si="7"/>
        <v>0</v>
      </c>
      <c r="AA2" s="2">
        <f t="shared" si="8"/>
        <v>0</v>
      </c>
      <c r="AB2" s="2">
        <f t="shared" si="9"/>
        <v>0</v>
      </c>
      <c r="AC2" s="2">
        <f t="shared" si="10"/>
        <v>0</v>
      </c>
      <c r="AD2" s="2">
        <f t="shared" si="11"/>
        <v>0</v>
      </c>
      <c r="AE2" s="2">
        <f t="shared" si="12"/>
        <v>0</v>
      </c>
      <c r="AF2" s="2">
        <f t="shared" si="13"/>
        <v>0</v>
      </c>
      <c r="AG2" s="2">
        <f t="shared" si="14"/>
        <v>0</v>
      </c>
      <c r="AH2" s="2">
        <f t="shared" si="15"/>
        <v>0</v>
      </c>
      <c r="AI2" s="2">
        <f t="shared" si="16"/>
        <v>0</v>
      </c>
      <c r="AJ2" s="2">
        <f t="shared" si="17"/>
        <v>0</v>
      </c>
      <c r="AK2" s="2">
        <f t="shared" si="18"/>
        <v>0</v>
      </c>
      <c r="AL2" s="2">
        <f t="shared" si="19"/>
        <v>0</v>
      </c>
      <c r="AM2" s="2">
        <f t="shared" si="20"/>
        <v>0</v>
      </c>
      <c r="AN2" s="2">
        <f t="shared" si="21"/>
        <v>0</v>
      </c>
      <c r="AO2" s="2">
        <f t="shared" si="22"/>
        <v>0</v>
      </c>
      <c r="AP2" s="2">
        <f t="shared" si="23"/>
        <v>0</v>
      </c>
      <c r="AQ2" s="2">
        <f t="shared" si="24"/>
        <v>0</v>
      </c>
      <c r="AR2" s="2">
        <f t="shared" si="25"/>
        <v>0</v>
      </c>
      <c r="AS2" s="2">
        <f t="shared" si="26"/>
        <v>0</v>
      </c>
      <c r="AT2" s="2">
        <f t="shared" si="27"/>
        <v>0</v>
      </c>
      <c r="AU2" s="2">
        <f t="shared" si="28"/>
        <v>0</v>
      </c>
      <c r="AV2" s="2">
        <f t="shared" si="29"/>
        <v>0</v>
      </c>
      <c r="AW2" s="2">
        <f t="shared" si="30"/>
        <v>0</v>
      </c>
      <c r="AX2" s="2">
        <f t="shared" si="31"/>
        <v>0</v>
      </c>
      <c r="AY2" s="2">
        <f t="shared" si="32"/>
        <v>0</v>
      </c>
      <c r="AZ2" s="2">
        <f t="shared" si="33"/>
        <v>0</v>
      </c>
      <c r="BA2" s="2">
        <f t="shared" si="34"/>
        <v>0</v>
      </c>
      <c r="BB2" s="2">
        <f t="shared" si="35"/>
        <v>0</v>
      </c>
      <c r="BC2" s="2">
        <f t="shared" si="36"/>
        <v>0</v>
      </c>
      <c r="BD2" s="2">
        <f t="shared" si="37"/>
        <v>0</v>
      </c>
      <c r="BE2" s="4">
        <f t="shared" si="38"/>
        <v>0</v>
      </c>
      <c r="BF2" s="3">
        <f t="shared" si="39"/>
      </c>
      <c r="BG2">
        <f t="shared" si="40"/>
      </c>
      <c r="BH2">
        <f t="shared" si="41"/>
      </c>
      <c r="BI2">
        <f t="shared" si="42"/>
      </c>
      <c r="BJ2">
        <f t="shared" si="43"/>
      </c>
      <c r="BK2">
        <f t="shared" si="44"/>
      </c>
      <c r="BL2">
        <f t="shared" si="45"/>
      </c>
      <c r="BM2">
        <f t="shared" si="46"/>
      </c>
      <c r="BN2">
        <f t="shared" si="47"/>
      </c>
      <c r="BO2">
        <f t="shared" si="48"/>
      </c>
      <c r="BP2">
        <f t="shared" si="49"/>
      </c>
      <c r="BQ2">
        <f t="shared" si="50"/>
      </c>
      <c r="BR2">
        <f t="shared" si="51"/>
      </c>
      <c r="BS2">
        <f t="shared" si="52"/>
      </c>
      <c r="BT2">
        <f t="shared" si="53"/>
      </c>
      <c r="BU2">
        <f t="shared" si="54"/>
      </c>
      <c r="BV2">
        <f t="shared" si="55"/>
      </c>
      <c r="BW2">
        <f t="shared" si="56"/>
      </c>
      <c r="BX2">
        <f t="shared" si="57"/>
      </c>
      <c r="BY2">
        <f t="shared" si="58"/>
      </c>
      <c r="BZ2">
        <f t="shared" si="59"/>
      </c>
      <c r="CA2">
        <f t="shared" si="60"/>
      </c>
      <c r="CB2">
        <f t="shared" si="61"/>
      </c>
      <c r="CC2">
        <f t="shared" si="62"/>
      </c>
      <c r="CD2">
        <f t="shared" si="63"/>
      </c>
      <c r="CE2">
        <f t="shared" si="64"/>
      </c>
      <c r="CF2">
        <f t="shared" si="65"/>
      </c>
      <c r="CG2">
        <f t="shared" si="66"/>
      </c>
      <c r="CH2">
        <f t="shared" si="67"/>
      </c>
      <c r="CI2">
        <f t="shared" si="68"/>
      </c>
      <c r="CJ2">
        <f t="shared" si="69"/>
      </c>
      <c r="CK2">
        <f t="shared" si="70"/>
      </c>
      <c r="CL2">
        <f t="shared" si="71"/>
      </c>
      <c r="CM2">
        <f t="shared" si="72"/>
      </c>
      <c r="CN2">
        <f t="shared" si="73"/>
      </c>
      <c r="CO2">
        <f t="shared" si="74"/>
      </c>
      <c r="CP2">
        <f t="shared" si="75"/>
      </c>
      <c r="CQ2">
        <f t="shared" si="76"/>
      </c>
      <c r="CR2">
        <f t="shared" si="77"/>
      </c>
      <c r="CS2" t="s">
        <v>0</v>
      </c>
    </row>
    <row r="3" spans="1:97" ht="12.75">
      <c r="A3" s="15" t="s">
        <v>4</v>
      </c>
      <c r="B3" s="22">
        <v>2</v>
      </c>
      <c r="C3" s="23" t="str">
        <f>+Datos!B3</f>
        <v>HISTORIA CONSTITUCIONAL</v>
      </c>
      <c r="D3" s="24" t="str">
        <f t="shared" si="78"/>
        <v>Disponible para cursar</v>
      </c>
      <c r="F3">
        <f t="shared" si="79"/>
        <v>7</v>
      </c>
      <c r="G3" s="1">
        <f>+Datos!A4</f>
        <v>3</v>
      </c>
      <c r="H3" t="str">
        <f>+Datos!B4</f>
        <v>DERECHO POLÍTICO</v>
      </c>
      <c r="I3" s="1">
        <f>+Datos!C4</f>
        <v>2</v>
      </c>
      <c r="J3" s="1">
        <f>+Datos!D4</f>
        <v>5</v>
      </c>
      <c r="K3" s="1">
        <f>+Datos!E4</f>
        <v>0</v>
      </c>
      <c r="L3" s="1">
        <f>+Datos!F4</f>
        <v>0</v>
      </c>
      <c r="M3" s="1">
        <f>+Datos!G4</f>
        <v>0</v>
      </c>
      <c r="N3" s="1">
        <f>+Datos!H4</f>
        <v>0</v>
      </c>
      <c r="O3" s="1">
        <f>+Datos!I4</f>
        <v>0</v>
      </c>
      <c r="P3" s="1">
        <f>+Datos!J4</f>
        <v>0</v>
      </c>
      <c r="Q3" s="1">
        <f>+Datos!K4</f>
        <v>0</v>
      </c>
      <c r="R3" s="1">
        <f>+Datos!L4</f>
        <v>0</v>
      </c>
      <c r="S3" s="3">
        <f t="shared" si="0"/>
        <v>0</v>
      </c>
      <c r="T3" s="2">
        <f t="shared" si="1"/>
        <v>2</v>
      </c>
      <c r="U3" s="2">
        <f t="shared" si="2"/>
        <v>0</v>
      </c>
      <c r="V3" s="2">
        <f t="shared" si="3"/>
        <v>0</v>
      </c>
      <c r="W3" s="2">
        <f t="shared" si="4"/>
        <v>5</v>
      </c>
      <c r="X3" s="2">
        <f t="shared" si="5"/>
        <v>0</v>
      </c>
      <c r="Y3" s="2">
        <f t="shared" si="6"/>
        <v>0</v>
      </c>
      <c r="Z3" s="2">
        <f t="shared" si="7"/>
        <v>0</v>
      </c>
      <c r="AA3" s="2">
        <f t="shared" si="8"/>
        <v>0</v>
      </c>
      <c r="AB3" s="2">
        <f t="shared" si="9"/>
        <v>0</v>
      </c>
      <c r="AC3" s="2">
        <f t="shared" si="10"/>
        <v>0</v>
      </c>
      <c r="AD3" s="2">
        <f t="shared" si="11"/>
        <v>0</v>
      </c>
      <c r="AE3" s="2">
        <f t="shared" si="12"/>
        <v>0</v>
      </c>
      <c r="AF3" s="2">
        <f t="shared" si="13"/>
        <v>0</v>
      </c>
      <c r="AG3" s="2">
        <f t="shared" si="14"/>
        <v>0</v>
      </c>
      <c r="AH3" s="2">
        <f t="shared" si="15"/>
        <v>0</v>
      </c>
      <c r="AI3" s="2">
        <f t="shared" si="16"/>
        <v>0</v>
      </c>
      <c r="AJ3" s="2">
        <f t="shared" si="17"/>
        <v>0</v>
      </c>
      <c r="AK3" s="2">
        <f t="shared" si="18"/>
        <v>0</v>
      </c>
      <c r="AL3" s="2">
        <f t="shared" si="19"/>
        <v>0</v>
      </c>
      <c r="AM3" s="2">
        <f t="shared" si="20"/>
        <v>0</v>
      </c>
      <c r="AN3" s="2">
        <f t="shared" si="21"/>
        <v>0</v>
      </c>
      <c r="AO3" s="2">
        <f t="shared" si="22"/>
        <v>0</v>
      </c>
      <c r="AP3" s="2">
        <f t="shared" si="23"/>
        <v>0</v>
      </c>
      <c r="AQ3" s="2">
        <f t="shared" si="24"/>
        <v>0</v>
      </c>
      <c r="AR3" s="2">
        <f t="shared" si="25"/>
        <v>0</v>
      </c>
      <c r="AS3" s="2">
        <f t="shared" si="26"/>
        <v>0</v>
      </c>
      <c r="AT3" s="2">
        <f t="shared" si="27"/>
        <v>0</v>
      </c>
      <c r="AU3" s="2">
        <f t="shared" si="28"/>
        <v>0</v>
      </c>
      <c r="AV3" s="2">
        <f t="shared" si="29"/>
        <v>0</v>
      </c>
      <c r="AW3" s="2">
        <f t="shared" si="30"/>
        <v>0</v>
      </c>
      <c r="AX3" s="2">
        <f t="shared" si="31"/>
        <v>0</v>
      </c>
      <c r="AY3" s="2">
        <f t="shared" si="32"/>
        <v>0</v>
      </c>
      <c r="AZ3" s="2">
        <f t="shared" si="33"/>
        <v>0</v>
      </c>
      <c r="BA3" s="2">
        <f t="shared" si="34"/>
        <v>0</v>
      </c>
      <c r="BB3" s="2">
        <f t="shared" si="35"/>
        <v>0</v>
      </c>
      <c r="BC3" s="2">
        <f t="shared" si="36"/>
        <v>0</v>
      </c>
      <c r="BD3" s="2">
        <f t="shared" si="37"/>
        <v>0</v>
      </c>
      <c r="BE3" s="4">
        <f t="shared" si="38"/>
        <v>0</v>
      </c>
      <c r="BF3" s="3">
        <f t="shared" si="39"/>
      </c>
      <c r="BG3" t="str">
        <f t="shared" si="40"/>
        <v>HISTORIA CONSTITUCIONAL</v>
      </c>
      <c r="BH3">
        <f t="shared" si="41"/>
      </c>
      <c r="BI3">
        <f t="shared" si="42"/>
      </c>
      <c r="BJ3" t="str">
        <f t="shared" si="43"/>
        <v>INTRODUCCION A LA SOCIOLOGIA</v>
      </c>
      <c r="BK3">
        <f t="shared" si="44"/>
      </c>
      <c r="BL3">
        <f t="shared" si="45"/>
      </c>
      <c r="BM3">
        <f t="shared" si="46"/>
      </c>
      <c r="BN3">
        <f t="shared" si="47"/>
      </c>
      <c r="BO3">
        <f t="shared" si="48"/>
      </c>
      <c r="BP3">
        <f t="shared" si="49"/>
      </c>
      <c r="BQ3">
        <f t="shared" si="50"/>
      </c>
      <c r="BR3">
        <f t="shared" si="51"/>
      </c>
      <c r="BS3">
        <f t="shared" si="52"/>
      </c>
      <c r="BT3">
        <f t="shared" si="53"/>
      </c>
      <c r="BU3">
        <f t="shared" si="54"/>
      </c>
      <c r="BV3">
        <f t="shared" si="55"/>
      </c>
      <c r="BW3">
        <f t="shared" si="56"/>
      </c>
      <c r="BX3">
        <f t="shared" si="57"/>
      </c>
      <c r="BY3">
        <f t="shared" si="58"/>
      </c>
      <c r="BZ3">
        <f t="shared" si="59"/>
      </c>
      <c r="CA3">
        <f t="shared" si="60"/>
      </c>
      <c r="CB3">
        <f t="shared" si="61"/>
      </c>
      <c r="CC3">
        <f t="shared" si="62"/>
      </c>
      <c r="CD3">
        <f t="shared" si="63"/>
      </c>
      <c r="CE3">
        <f t="shared" si="64"/>
      </c>
      <c r="CF3">
        <f t="shared" si="65"/>
      </c>
      <c r="CG3">
        <f t="shared" si="66"/>
      </c>
      <c r="CH3">
        <f t="shared" si="67"/>
      </c>
      <c r="CI3">
        <f t="shared" si="68"/>
      </c>
      <c r="CJ3">
        <f t="shared" si="69"/>
      </c>
      <c r="CK3">
        <f t="shared" si="70"/>
      </c>
      <c r="CL3">
        <f t="shared" si="71"/>
      </c>
      <c r="CM3">
        <f t="shared" si="72"/>
      </c>
      <c r="CN3">
        <f t="shared" si="73"/>
      </c>
      <c r="CO3">
        <f t="shared" si="74"/>
      </c>
      <c r="CP3">
        <f t="shared" si="75"/>
      </c>
      <c r="CQ3">
        <f t="shared" si="76"/>
      </c>
      <c r="CR3">
        <f t="shared" si="77"/>
      </c>
      <c r="CS3" t="s">
        <v>0</v>
      </c>
    </row>
    <row r="4" spans="1:97" ht="12.75">
      <c r="A4" s="15" t="s">
        <v>4</v>
      </c>
      <c r="B4" s="22">
        <v>3</v>
      </c>
      <c r="C4" s="23" t="str">
        <f>+Datos!B4</f>
        <v>DERECHO POLÍTICO</v>
      </c>
      <c r="D4" s="24" t="str">
        <f t="shared" si="78"/>
        <v>Necesita aprobar··HISTORIA CONSTITUCIONAL···INTRODUCCION A LA SOCIOLOGIA··································</v>
      </c>
      <c r="F4">
        <f t="shared" si="79"/>
        <v>5</v>
      </c>
      <c r="G4" s="1">
        <f>+Datos!A5</f>
        <v>4</v>
      </c>
      <c r="H4" t="str">
        <f>+Datos!B5</f>
        <v>ECONOMÍA POLÍTICA</v>
      </c>
      <c r="I4" s="1">
        <f>+Datos!C5</f>
        <v>5</v>
      </c>
      <c r="J4" s="1">
        <f>+Datos!D5</f>
        <v>0</v>
      </c>
      <c r="K4" s="1">
        <f>+Datos!E5</f>
        <v>0</v>
      </c>
      <c r="L4" s="1">
        <f>+Datos!F5</f>
        <v>0</v>
      </c>
      <c r="M4" s="1">
        <f>+Datos!G5</f>
        <v>0</v>
      </c>
      <c r="N4" s="1">
        <f>+Datos!H5</f>
        <v>0</v>
      </c>
      <c r="O4" s="1">
        <f>+Datos!I5</f>
        <v>0</v>
      </c>
      <c r="P4" s="1">
        <f>+Datos!J5</f>
        <v>0</v>
      </c>
      <c r="Q4" s="1">
        <f>+Datos!K5</f>
        <v>0</v>
      </c>
      <c r="R4" s="1">
        <f>+Datos!L5</f>
        <v>0</v>
      </c>
      <c r="S4" s="3">
        <f t="shared" si="0"/>
        <v>0</v>
      </c>
      <c r="T4" s="2">
        <f t="shared" si="1"/>
        <v>0</v>
      </c>
      <c r="U4" s="2">
        <f t="shared" si="2"/>
        <v>0</v>
      </c>
      <c r="V4" s="2">
        <f t="shared" si="3"/>
        <v>0</v>
      </c>
      <c r="W4" s="2">
        <f t="shared" si="4"/>
        <v>5</v>
      </c>
      <c r="X4" s="2">
        <f t="shared" si="5"/>
        <v>0</v>
      </c>
      <c r="Y4" s="2">
        <f t="shared" si="6"/>
        <v>0</v>
      </c>
      <c r="Z4" s="2">
        <f t="shared" si="7"/>
        <v>0</v>
      </c>
      <c r="AA4" s="2">
        <f t="shared" si="8"/>
        <v>0</v>
      </c>
      <c r="AB4" s="2">
        <f t="shared" si="9"/>
        <v>0</v>
      </c>
      <c r="AC4" s="2">
        <f t="shared" si="10"/>
        <v>0</v>
      </c>
      <c r="AD4" s="2">
        <f t="shared" si="11"/>
        <v>0</v>
      </c>
      <c r="AE4" s="2">
        <f t="shared" si="12"/>
        <v>0</v>
      </c>
      <c r="AF4" s="2">
        <f t="shared" si="13"/>
        <v>0</v>
      </c>
      <c r="AG4" s="2">
        <f t="shared" si="14"/>
        <v>0</v>
      </c>
      <c r="AH4" s="2">
        <f t="shared" si="15"/>
        <v>0</v>
      </c>
      <c r="AI4" s="2">
        <f t="shared" si="16"/>
        <v>0</v>
      </c>
      <c r="AJ4" s="2">
        <f t="shared" si="17"/>
        <v>0</v>
      </c>
      <c r="AK4" s="2">
        <f t="shared" si="18"/>
        <v>0</v>
      </c>
      <c r="AL4" s="2">
        <f t="shared" si="19"/>
        <v>0</v>
      </c>
      <c r="AM4" s="2">
        <f t="shared" si="20"/>
        <v>0</v>
      </c>
      <c r="AN4" s="2">
        <f t="shared" si="21"/>
        <v>0</v>
      </c>
      <c r="AO4" s="2">
        <f t="shared" si="22"/>
        <v>0</v>
      </c>
      <c r="AP4" s="2">
        <f t="shared" si="23"/>
        <v>0</v>
      </c>
      <c r="AQ4" s="2">
        <f t="shared" si="24"/>
        <v>0</v>
      </c>
      <c r="AR4" s="2">
        <f t="shared" si="25"/>
        <v>0</v>
      </c>
      <c r="AS4" s="2">
        <f t="shared" si="26"/>
        <v>0</v>
      </c>
      <c r="AT4" s="2">
        <f t="shared" si="27"/>
        <v>0</v>
      </c>
      <c r="AU4" s="2">
        <f t="shared" si="28"/>
        <v>0</v>
      </c>
      <c r="AV4" s="2">
        <f t="shared" si="29"/>
        <v>0</v>
      </c>
      <c r="AW4" s="2">
        <f t="shared" si="30"/>
        <v>0</v>
      </c>
      <c r="AX4" s="2">
        <f t="shared" si="31"/>
        <v>0</v>
      </c>
      <c r="AY4" s="2">
        <f t="shared" si="32"/>
        <v>0</v>
      </c>
      <c r="AZ4" s="2">
        <f t="shared" si="33"/>
        <v>0</v>
      </c>
      <c r="BA4" s="2">
        <f t="shared" si="34"/>
        <v>0</v>
      </c>
      <c r="BB4" s="2">
        <f t="shared" si="35"/>
        <v>0</v>
      </c>
      <c r="BC4" s="2">
        <f t="shared" si="36"/>
        <v>0</v>
      </c>
      <c r="BD4" s="2">
        <f t="shared" si="37"/>
        <v>0</v>
      </c>
      <c r="BE4" s="4">
        <f t="shared" si="38"/>
        <v>0</v>
      </c>
      <c r="BF4" s="3">
        <f t="shared" si="39"/>
      </c>
      <c r="BG4">
        <f t="shared" si="40"/>
      </c>
      <c r="BH4">
        <f t="shared" si="41"/>
      </c>
      <c r="BI4">
        <f t="shared" si="42"/>
      </c>
      <c r="BJ4" t="str">
        <f t="shared" si="43"/>
        <v>INTRODUCCION A LA SOCIOLOGIA</v>
      </c>
      <c r="BK4">
        <f t="shared" si="44"/>
      </c>
      <c r="BL4">
        <f t="shared" si="45"/>
      </c>
      <c r="BM4">
        <f t="shared" si="46"/>
      </c>
      <c r="BN4">
        <f t="shared" si="47"/>
      </c>
      <c r="BO4">
        <f t="shared" si="48"/>
      </c>
      <c r="BP4">
        <f t="shared" si="49"/>
      </c>
      <c r="BQ4">
        <f t="shared" si="50"/>
      </c>
      <c r="BR4">
        <f t="shared" si="51"/>
      </c>
      <c r="BS4">
        <f t="shared" si="52"/>
      </c>
      <c r="BT4">
        <f t="shared" si="53"/>
      </c>
      <c r="BU4">
        <f t="shared" si="54"/>
      </c>
      <c r="BV4">
        <f t="shared" si="55"/>
      </c>
      <c r="BW4">
        <f t="shared" si="56"/>
      </c>
      <c r="BX4">
        <f t="shared" si="57"/>
      </c>
      <c r="BY4">
        <f t="shared" si="58"/>
      </c>
      <c r="BZ4">
        <f t="shared" si="59"/>
      </c>
      <c r="CA4">
        <f t="shared" si="60"/>
      </c>
      <c r="CB4">
        <f t="shared" si="61"/>
      </c>
      <c r="CC4">
        <f t="shared" si="62"/>
      </c>
      <c r="CD4">
        <f t="shared" si="63"/>
      </c>
      <c r="CE4">
        <f t="shared" si="64"/>
      </c>
      <c r="CF4">
        <f t="shared" si="65"/>
      </c>
      <c r="CG4">
        <f t="shared" si="66"/>
      </c>
      <c r="CH4">
        <f t="shared" si="67"/>
      </c>
      <c r="CI4">
        <f t="shared" si="68"/>
      </c>
      <c r="CJ4">
        <f t="shared" si="69"/>
      </c>
      <c r="CK4">
        <f t="shared" si="70"/>
      </c>
      <c r="CL4">
        <f t="shared" si="71"/>
      </c>
      <c r="CM4">
        <f t="shared" si="72"/>
      </c>
      <c r="CN4">
        <f t="shared" si="73"/>
      </c>
      <c r="CO4">
        <f t="shared" si="74"/>
      </c>
      <c r="CP4">
        <f t="shared" si="75"/>
      </c>
      <c r="CQ4">
        <f t="shared" si="76"/>
      </c>
      <c r="CR4">
        <f t="shared" si="77"/>
      </c>
      <c r="CS4" t="s">
        <v>0</v>
      </c>
    </row>
    <row r="5" spans="1:97" ht="12.75">
      <c r="A5" s="15" t="s">
        <v>4</v>
      </c>
      <c r="B5" s="22">
        <v>4</v>
      </c>
      <c r="C5" s="23" t="str">
        <f>+Datos!B5</f>
        <v>ECONOMÍA POLÍTICA</v>
      </c>
      <c r="D5" s="24" t="str">
        <f t="shared" si="78"/>
        <v>Necesita aprobar·····INTRODUCCION A LA SOCIOLOGIA··································</v>
      </c>
      <c r="F5">
        <f t="shared" si="79"/>
        <v>0</v>
      </c>
      <c r="G5" s="1">
        <f>+Datos!A6</f>
        <v>5</v>
      </c>
      <c r="H5" t="str">
        <f>+Datos!B6</f>
        <v>INTRODUCCION A LA SOCIOLOGIA</v>
      </c>
      <c r="I5" s="1">
        <f>+Datos!C6</f>
        <v>0</v>
      </c>
      <c r="J5" s="1">
        <f>+Datos!D6</f>
        <v>0</v>
      </c>
      <c r="K5" s="1">
        <f>+Datos!E6</f>
        <v>0</v>
      </c>
      <c r="L5" s="1">
        <f>+Datos!F6</f>
        <v>0</v>
      </c>
      <c r="M5" s="1">
        <f>+Datos!G6</f>
        <v>0</v>
      </c>
      <c r="N5" s="1">
        <f>+Datos!H6</f>
        <v>0</v>
      </c>
      <c r="O5" s="1">
        <f>+Datos!I6</f>
        <v>0</v>
      </c>
      <c r="P5" s="1">
        <f>+Datos!J6</f>
        <v>0</v>
      </c>
      <c r="Q5" s="1">
        <f>+Datos!K6</f>
        <v>0</v>
      </c>
      <c r="R5" s="1">
        <f>+Datos!L6</f>
        <v>0</v>
      </c>
      <c r="S5" s="3">
        <f t="shared" si="0"/>
        <v>0</v>
      </c>
      <c r="T5" s="2">
        <f t="shared" si="1"/>
        <v>0</v>
      </c>
      <c r="U5" s="2">
        <f t="shared" si="2"/>
        <v>0</v>
      </c>
      <c r="V5" s="2">
        <f t="shared" si="3"/>
        <v>0</v>
      </c>
      <c r="W5" s="2">
        <f t="shared" si="4"/>
        <v>0</v>
      </c>
      <c r="X5" s="2">
        <f t="shared" si="5"/>
        <v>0</v>
      </c>
      <c r="Y5" s="2">
        <f t="shared" si="6"/>
        <v>0</v>
      </c>
      <c r="Z5" s="2">
        <f t="shared" si="7"/>
        <v>0</v>
      </c>
      <c r="AA5" s="2">
        <f t="shared" si="8"/>
        <v>0</v>
      </c>
      <c r="AB5" s="2">
        <f t="shared" si="9"/>
        <v>0</v>
      </c>
      <c r="AC5" s="2">
        <f t="shared" si="10"/>
        <v>0</v>
      </c>
      <c r="AD5" s="2">
        <f t="shared" si="11"/>
        <v>0</v>
      </c>
      <c r="AE5" s="2">
        <f t="shared" si="12"/>
        <v>0</v>
      </c>
      <c r="AF5" s="2">
        <f t="shared" si="13"/>
        <v>0</v>
      </c>
      <c r="AG5" s="2">
        <f t="shared" si="14"/>
        <v>0</v>
      </c>
      <c r="AH5" s="2">
        <f t="shared" si="15"/>
        <v>0</v>
      </c>
      <c r="AI5" s="2">
        <f t="shared" si="16"/>
        <v>0</v>
      </c>
      <c r="AJ5" s="2">
        <f t="shared" si="17"/>
        <v>0</v>
      </c>
      <c r="AK5" s="2">
        <f t="shared" si="18"/>
        <v>0</v>
      </c>
      <c r="AL5" s="2">
        <f t="shared" si="19"/>
        <v>0</v>
      </c>
      <c r="AM5" s="2">
        <f t="shared" si="20"/>
        <v>0</v>
      </c>
      <c r="AN5" s="2">
        <f t="shared" si="21"/>
        <v>0</v>
      </c>
      <c r="AO5" s="2">
        <f t="shared" si="22"/>
        <v>0</v>
      </c>
      <c r="AP5" s="2">
        <f t="shared" si="23"/>
        <v>0</v>
      </c>
      <c r="AQ5" s="2">
        <f t="shared" si="24"/>
        <v>0</v>
      </c>
      <c r="AR5" s="2">
        <f t="shared" si="25"/>
        <v>0</v>
      </c>
      <c r="AS5" s="2">
        <f t="shared" si="26"/>
        <v>0</v>
      </c>
      <c r="AT5" s="2">
        <f t="shared" si="27"/>
        <v>0</v>
      </c>
      <c r="AU5" s="2">
        <f t="shared" si="28"/>
        <v>0</v>
      </c>
      <c r="AV5" s="2">
        <f t="shared" si="29"/>
        <v>0</v>
      </c>
      <c r="AW5" s="2">
        <f t="shared" si="30"/>
        <v>0</v>
      </c>
      <c r="AX5" s="2">
        <f t="shared" si="31"/>
        <v>0</v>
      </c>
      <c r="AY5" s="2">
        <f t="shared" si="32"/>
        <v>0</v>
      </c>
      <c r="AZ5" s="2">
        <f t="shared" si="33"/>
        <v>0</v>
      </c>
      <c r="BA5" s="2">
        <f t="shared" si="34"/>
        <v>0</v>
      </c>
      <c r="BB5" s="2">
        <f t="shared" si="35"/>
        <v>0</v>
      </c>
      <c r="BC5" s="2">
        <f t="shared" si="36"/>
        <v>0</v>
      </c>
      <c r="BD5" s="2">
        <f t="shared" si="37"/>
        <v>0</v>
      </c>
      <c r="BE5" s="4">
        <f t="shared" si="38"/>
        <v>0</v>
      </c>
      <c r="BF5" s="3">
        <f t="shared" si="39"/>
      </c>
      <c r="BG5">
        <f t="shared" si="40"/>
      </c>
      <c r="BH5">
        <f t="shared" si="41"/>
      </c>
      <c r="BI5">
        <f t="shared" si="42"/>
      </c>
      <c r="BJ5">
        <f t="shared" si="43"/>
      </c>
      <c r="BK5">
        <f t="shared" si="44"/>
      </c>
      <c r="BL5">
        <f t="shared" si="45"/>
      </c>
      <c r="BM5">
        <f t="shared" si="46"/>
      </c>
      <c r="BN5">
        <f t="shared" si="47"/>
      </c>
      <c r="BO5">
        <f t="shared" si="48"/>
      </c>
      <c r="BP5">
        <f t="shared" si="49"/>
      </c>
      <c r="BQ5">
        <f t="shared" si="50"/>
      </c>
      <c r="BR5">
        <f t="shared" si="51"/>
      </c>
      <c r="BS5">
        <f t="shared" si="52"/>
      </c>
      <c r="BT5">
        <f t="shared" si="53"/>
      </c>
      <c r="BU5">
        <f t="shared" si="54"/>
      </c>
      <c r="BV5">
        <f t="shared" si="55"/>
      </c>
      <c r="BW5">
        <f t="shared" si="56"/>
      </c>
      <c r="BX5">
        <f t="shared" si="57"/>
      </c>
      <c r="BY5">
        <f t="shared" si="58"/>
      </c>
      <c r="BZ5">
        <f t="shared" si="59"/>
      </c>
      <c r="CA5">
        <f t="shared" si="60"/>
      </c>
      <c r="CB5">
        <f t="shared" si="61"/>
      </c>
      <c r="CC5">
        <f t="shared" si="62"/>
      </c>
      <c r="CD5">
        <f t="shared" si="63"/>
      </c>
      <c r="CE5">
        <f t="shared" si="64"/>
      </c>
      <c r="CF5">
        <f t="shared" si="65"/>
      </c>
      <c r="CG5">
        <f t="shared" si="66"/>
      </c>
      <c r="CH5">
        <f t="shared" si="67"/>
      </c>
      <c r="CI5">
        <f t="shared" si="68"/>
      </c>
      <c r="CJ5">
        <f t="shared" si="69"/>
      </c>
      <c r="CK5">
        <f t="shared" si="70"/>
      </c>
      <c r="CL5">
        <f t="shared" si="71"/>
      </c>
      <c r="CM5">
        <f t="shared" si="72"/>
      </c>
      <c r="CN5">
        <f t="shared" si="73"/>
      </c>
      <c r="CO5">
        <f t="shared" si="74"/>
      </c>
      <c r="CP5">
        <f t="shared" si="75"/>
      </c>
      <c r="CQ5">
        <f t="shared" si="76"/>
      </c>
      <c r="CR5">
        <f t="shared" si="77"/>
      </c>
      <c r="CS5" t="s">
        <v>0</v>
      </c>
    </row>
    <row r="6" spans="1:97" ht="12.75">
      <c r="A6" s="15" t="s">
        <v>4</v>
      </c>
      <c r="B6" s="22">
        <v>5</v>
      </c>
      <c r="C6" s="23" t="str">
        <f>+Datos!B6</f>
        <v>INTRODUCCION A LA SOCIOLOGIA</v>
      </c>
      <c r="D6" s="24" t="str">
        <f t="shared" si="78"/>
        <v>Disponible para cursar</v>
      </c>
      <c r="F6">
        <f t="shared" si="79"/>
        <v>0</v>
      </c>
      <c r="G6" s="1">
        <f>+Datos!A7</f>
        <v>6</v>
      </c>
      <c r="H6" t="str">
        <f>+Datos!B7</f>
        <v>DERECHO ROMANO</v>
      </c>
      <c r="I6" s="1">
        <f>+Datos!C7</f>
        <v>0</v>
      </c>
      <c r="J6" s="1">
        <f>+Datos!D7</f>
        <v>0</v>
      </c>
      <c r="K6" s="1">
        <f>+Datos!E7</f>
        <v>0</v>
      </c>
      <c r="L6" s="1">
        <f>+Datos!F7</f>
        <v>0</v>
      </c>
      <c r="M6" s="1">
        <f>+Datos!G7</f>
        <v>0</v>
      </c>
      <c r="N6" s="1">
        <f>+Datos!H7</f>
        <v>0</v>
      </c>
      <c r="O6" s="1">
        <f>+Datos!I7</f>
        <v>0</v>
      </c>
      <c r="P6" s="1">
        <f>+Datos!J7</f>
        <v>0</v>
      </c>
      <c r="Q6" s="1">
        <f>+Datos!K7</f>
        <v>0</v>
      </c>
      <c r="R6" s="1">
        <f>+Datos!L7</f>
        <v>0</v>
      </c>
      <c r="S6" s="3">
        <f t="shared" si="0"/>
        <v>0</v>
      </c>
      <c r="T6" s="2">
        <f t="shared" si="1"/>
        <v>0</v>
      </c>
      <c r="U6" s="2">
        <f t="shared" si="2"/>
        <v>0</v>
      </c>
      <c r="V6" s="2">
        <f t="shared" si="3"/>
        <v>0</v>
      </c>
      <c r="W6" s="2">
        <f t="shared" si="4"/>
        <v>0</v>
      </c>
      <c r="X6" s="2">
        <f t="shared" si="5"/>
        <v>0</v>
      </c>
      <c r="Y6" s="2">
        <f t="shared" si="6"/>
        <v>0</v>
      </c>
      <c r="Z6" s="2">
        <f t="shared" si="7"/>
        <v>0</v>
      </c>
      <c r="AA6" s="2">
        <f t="shared" si="8"/>
        <v>0</v>
      </c>
      <c r="AB6" s="2">
        <f t="shared" si="9"/>
        <v>0</v>
      </c>
      <c r="AC6" s="2">
        <f t="shared" si="10"/>
        <v>0</v>
      </c>
      <c r="AD6" s="2">
        <f t="shared" si="11"/>
        <v>0</v>
      </c>
      <c r="AE6" s="2">
        <f t="shared" si="12"/>
        <v>0</v>
      </c>
      <c r="AF6" s="2">
        <f t="shared" si="13"/>
        <v>0</v>
      </c>
      <c r="AG6" s="2">
        <f t="shared" si="14"/>
        <v>0</v>
      </c>
      <c r="AH6" s="2">
        <f t="shared" si="15"/>
        <v>0</v>
      </c>
      <c r="AI6" s="2">
        <f t="shared" si="16"/>
        <v>0</v>
      </c>
      <c r="AJ6" s="2">
        <f t="shared" si="17"/>
        <v>0</v>
      </c>
      <c r="AK6" s="2">
        <f t="shared" si="18"/>
        <v>0</v>
      </c>
      <c r="AL6" s="2">
        <f t="shared" si="19"/>
        <v>0</v>
      </c>
      <c r="AM6" s="2">
        <f t="shared" si="20"/>
        <v>0</v>
      </c>
      <c r="AN6" s="2">
        <f t="shared" si="21"/>
        <v>0</v>
      </c>
      <c r="AO6" s="2">
        <f t="shared" si="22"/>
        <v>0</v>
      </c>
      <c r="AP6" s="2">
        <f t="shared" si="23"/>
        <v>0</v>
      </c>
      <c r="AQ6" s="2">
        <f t="shared" si="24"/>
        <v>0</v>
      </c>
      <c r="AR6" s="2">
        <f t="shared" si="25"/>
        <v>0</v>
      </c>
      <c r="AS6" s="2">
        <f t="shared" si="26"/>
        <v>0</v>
      </c>
      <c r="AT6" s="2">
        <f t="shared" si="27"/>
        <v>0</v>
      </c>
      <c r="AU6" s="2">
        <f t="shared" si="28"/>
        <v>0</v>
      </c>
      <c r="AV6" s="2">
        <f t="shared" si="29"/>
        <v>0</v>
      </c>
      <c r="AW6" s="2">
        <f t="shared" si="30"/>
        <v>0</v>
      </c>
      <c r="AX6" s="2">
        <f t="shared" si="31"/>
        <v>0</v>
      </c>
      <c r="AY6" s="2">
        <f t="shared" si="32"/>
        <v>0</v>
      </c>
      <c r="AZ6" s="2">
        <f t="shared" si="33"/>
        <v>0</v>
      </c>
      <c r="BA6" s="2">
        <f t="shared" si="34"/>
        <v>0</v>
      </c>
      <c r="BB6" s="2">
        <f t="shared" si="35"/>
        <v>0</v>
      </c>
      <c r="BC6" s="2">
        <f t="shared" si="36"/>
        <v>0</v>
      </c>
      <c r="BD6" s="2">
        <f t="shared" si="37"/>
        <v>0</v>
      </c>
      <c r="BE6" s="4">
        <f t="shared" si="38"/>
        <v>0</v>
      </c>
      <c r="BF6" s="3">
        <f t="shared" si="39"/>
      </c>
      <c r="BG6">
        <f t="shared" si="40"/>
      </c>
      <c r="BH6">
        <f t="shared" si="41"/>
      </c>
      <c r="BI6">
        <f t="shared" si="42"/>
      </c>
      <c r="BJ6">
        <f t="shared" si="43"/>
      </c>
      <c r="BK6">
        <f t="shared" si="44"/>
      </c>
      <c r="BL6">
        <f t="shared" si="45"/>
      </c>
      <c r="BM6">
        <f t="shared" si="46"/>
      </c>
      <c r="BN6">
        <f t="shared" si="47"/>
      </c>
      <c r="BO6">
        <f t="shared" si="48"/>
      </c>
      <c r="BP6">
        <f t="shared" si="49"/>
      </c>
      <c r="BQ6">
        <f t="shared" si="50"/>
      </c>
      <c r="BR6">
        <f t="shared" si="51"/>
      </c>
      <c r="BS6">
        <f t="shared" si="52"/>
      </c>
      <c r="BT6">
        <f t="shared" si="53"/>
      </c>
      <c r="BU6">
        <f t="shared" si="54"/>
      </c>
      <c r="BV6">
        <f t="shared" si="55"/>
      </c>
      <c r="BW6">
        <f t="shared" si="56"/>
      </c>
      <c r="BX6">
        <f t="shared" si="57"/>
      </c>
      <c r="BY6">
        <f t="shared" si="58"/>
      </c>
      <c r="BZ6">
        <f t="shared" si="59"/>
      </c>
      <c r="CA6">
        <f t="shared" si="60"/>
      </c>
      <c r="CB6">
        <f t="shared" si="61"/>
      </c>
      <c r="CC6">
        <f t="shared" si="62"/>
      </c>
      <c r="CD6">
        <f t="shared" si="63"/>
      </c>
      <c r="CE6">
        <f t="shared" si="64"/>
      </c>
      <c r="CF6">
        <f t="shared" si="65"/>
      </c>
      <c r="CG6">
        <f t="shared" si="66"/>
      </c>
      <c r="CH6">
        <f t="shared" si="67"/>
      </c>
      <c r="CI6">
        <f t="shared" si="68"/>
      </c>
      <c r="CJ6">
        <f t="shared" si="69"/>
      </c>
      <c r="CK6">
        <f t="shared" si="70"/>
      </c>
      <c r="CL6">
        <f t="shared" si="71"/>
      </c>
      <c r="CM6">
        <f t="shared" si="72"/>
      </c>
      <c r="CN6">
        <f t="shared" si="73"/>
      </c>
      <c r="CO6">
        <f t="shared" si="74"/>
      </c>
      <c r="CP6">
        <f t="shared" si="75"/>
      </c>
      <c r="CQ6">
        <f t="shared" si="76"/>
      </c>
      <c r="CR6">
        <f t="shared" si="77"/>
      </c>
      <c r="CS6" t="s">
        <v>0</v>
      </c>
    </row>
    <row r="7" spans="1:97" ht="12.75">
      <c r="A7" s="15" t="s">
        <v>4</v>
      </c>
      <c r="B7" s="22">
        <v>6</v>
      </c>
      <c r="C7" s="23" t="str">
        <f>+Datos!B7</f>
        <v>DERECHO ROMANO</v>
      </c>
      <c r="D7" s="24" t="str">
        <f t="shared" si="78"/>
        <v>Disponible para cursar</v>
      </c>
      <c r="F7">
        <f t="shared" si="79"/>
        <v>7</v>
      </c>
      <c r="G7" s="1">
        <f>+Datos!A8</f>
        <v>7</v>
      </c>
      <c r="H7" t="str">
        <f>+Datos!B8</f>
        <v>DERECHO CIVIL 1</v>
      </c>
      <c r="I7" s="1">
        <f>+Datos!C8</f>
        <v>1</v>
      </c>
      <c r="J7" s="1">
        <f>+Datos!D8</f>
        <v>6</v>
      </c>
      <c r="K7" s="1">
        <f>+Datos!E8</f>
        <v>0</v>
      </c>
      <c r="L7" s="1">
        <f>+Datos!F8</f>
        <v>0</v>
      </c>
      <c r="M7" s="1">
        <f>+Datos!G8</f>
        <v>0</v>
      </c>
      <c r="N7" s="1">
        <f>+Datos!H8</f>
        <v>0</v>
      </c>
      <c r="O7" s="1">
        <f>+Datos!I8</f>
        <v>0</v>
      </c>
      <c r="P7" s="1">
        <f>+Datos!J8</f>
        <v>0</v>
      </c>
      <c r="Q7" s="1">
        <f>+Datos!K8</f>
        <v>0</v>
      </c>
      <c r="R7" s="1">
        <f>+Datos!L8</f>
        <v>0</v>
      </c>
      <c r="S7" s="3">
        <f t="shared" si="0"/>
        <v>1</v>
      </c>
      <c r="T7" s="2">
        <f t="shared" si="1"/>
        <v>0</v>
      </c>
      <c r="U7" s="2">
        <f t="shared" si="2"/>
        <v>0</v>
      </c>
      <c r="V7" s="2">
        <f t="shared" si="3"/>
        <v>0</v>
      </c>
      <c r="W7" s="2">
        <f t="shared" si="4"/>
        <v>0</v>
      </c>
      <c r="X7" s="2">
        <f t="shared" si="5"/>
        <v>6</v>
      </c>
      <c r="Y7" s="2">
        <f t="shared" si="6"/>
        <v>0</v>
      </c>
      <c r="Z7" s="2">
        <f t="shared" si="7"/>
        <v>0</v>
      </c>
      <c r="AA7" s="2">
        <f t="shared" si="8"/>
        <v>0</v>
      </c>
      <c r="AB7" s="2">
        <f t="shared" si="9"/>
        <v>0</v>
      </c>
      <c r="AC7" s="2">
        <f t="shared" si="10"/>
        <v>0</v>
      </c>
      <c r="AD7" s="2">
        <f t="shared" si="11"/>
        <v>0</v>
      </c>
      <c r="AE7" s="2">
        <f t="shared" si="12"/>
        <v>0</v>
      </c>
      <c r="AF7" s="2">
        <f t="shared" si="13"/>
        <v>0</v>
      </c>
      <c r="AG7" s="2">
        <f t="shared" si="14"/>
        <v>0</v>
      </c>
      <c r="AH7" s="2">
        <f t="shared" si="15"/>
        <v>0</v>
      </c>
      <c r="AI7" s="2">
        <f t="shared" si="16"/>
        <v>0</v>
      </c>
      <c r="AJ7" s="2">
        <f t="shared" si="17"/>
        <v>0</v>
      </c>
      <c r="AK7" s="2">
        <f t="shared" si="18"/>
        <v>0</v>
      </c>
      <c r="AL7" s="2">
        <f t="shared" si="19"/>
        <v>0</v>
      </c>
      <c r="AM7" s="2">
        <f t="shared" si="20"/>
        <v>0</v>
      </c>
      <c r="AN7" s="2">
        <f t="shared" si="21"/>
        <v>0</v>
      </c>
      <c r="AO7" s="2">
        <f t="shared" si="22"/>
        <v>0</v>
      </c>
      <c r="AP7" s="2">
        <f t="shared" si="23"/>
        <v>0</v>
      </c>
      <c r="AQ7" s="2">
        <f t="shared" si="24"/>
        <v>0</v>
      </c>
      <c r="AR7" s="2">
        <f t="shared" si="25"/>
        <v>0</v>
      </c>
      <c r="AS7" s="2">
        <f t="shared" si="26"/>
        <v>0</v>
      </c>
      <c r="AT7" s="2">
        <f t="shared" si="27"/>
        <v>0</v>
      </c>
      <c r="AU7" s="2">
        <f t="shared" si="28"/>
        <v>0</v>
      </c>
      <c r="AV7" s="2">
        <f t="shared" si="29"/>
        <v>0</v>
      </c>
      <c r="AW7" s="2">
        <f t="shared" si="30"/>
        <v>0</v>
      </c>
      <c r="AX7" s="2">
        <f t="shared" si="31"/>
        <v>0</v>
      </c>
      <c r="AY7" s="2">
        <f t="shared" si="32"/>
        <v>0</v>
      </c>
      <c r="AZ7" s="2">
        <f t="shared" si="33"/>
        <v>0</v>
      </c>
      <c r="BA7" s="2">
        <f t="shared" si="34"/>
        <v>0</v>
      </c>
      <c r="BB7" s="2">
        <f t="shared" si="35"/>
        <v>0</v>
      </c>
      <c r="BC7" s="2">
        <f t="shared" si="36"/>
        <v>0</v>
      </c>
      <c r="BD7" s="2">
        <f t="shared" si="37"/>
        <v>0</v>
      </c>
      <c r="BE7" s="4">
        <f t="shared" si="38"/>
        <v>0</v>
      </c>
      <c r="BF7" s="3" t="str">
        <f t="shared" si="39"/>
        <v>INTRODUCCIÓN AL DERECHO</v>
      </c>
      <c r="BG7">
        <f t="shared" si="40"/>
      </c>
      <c r="BH7">
        <f t="shared" si="41"/>
      </c>
      <c r="BI7">
        <f t="shared" si="42"/>
      </c>
      <c r="BJ7">
        <f t="shared" si="43"/>
      </c>
      <c r="BK7" t="str">
        <f t="shared" si="44"/>
        <v>DERECHO ROMANO</v>
      </c>
      <c r="BL7">
        <f t="shared" si="45"/>
      </c>
      <c r="BM7">
        <f t="shared" si="46"/>
      </c>
      <c r="BN7">
        <f t="shared" si="47"/>
      </c>
      <c r="BO7">
        <f t="shared" si="48"/>
      </c>
      <c r="BP7">
        <f t="shared" si="49"/>
      </c>
      <c r="BQ7">
        <f t="shared" si="50"/>
      </c>
      <c r="BR7">
        <f t="shared" si="51"/>
      </c>
      <c r="BS7">
        <f t="shared" si="52"/>
      </c>
      <c r="BT7">
        <f t="shared" si="53"/>
      </c>
      <c r="BU7">
        <f t="shared" si="54"/>
      </c>
      <c r="BV7">
        <f t="shared" si="55"/>
      </c>
      <c r="BW7">
        <f t="shared" si="56"/>
      </c>
      <c r="BX7">
        <f t="shared" si="57"/>
      </c>
      <c r="BY7">
        <f t="shared" si="58"/>
      </c>
      <c r="BZ7">
        <f t="shared" si="59"/>
      </c>
      <c r="CA7">
        <f t="shared" si="60"/>
      </c>
      <c r="CB7">
        <f t="shared" si="61"/>
      </c>
      <c r="CC7">
        <f t="shared" si="62"/>
      </c>
      <c r="CD7">
        <f t="shared" si="63"/>
      </c>
      <c r="CE7">
        <f t="shared" si="64"/>
      </c>
      <c r="CF7">
        <f t="shared" si="65"/>
      </c>
      <c r="CG7">
        <f t="shared" si="66"/>
      </c>
      <c r="CH7">
        <f t="shared" si="67"/>
      </c>
      <c r="CI7">
        <f t="shared" si="68"/>
      </c>
      <c r="CJ7">
        <f t="shared" si="69"/>
      </c>
      <c r="CK7">
        <f t="shared" si="70"/>
      </c>
      <c r="CL7">
        <f t="shared" si="71"/>
      </c>
      <c r="CM7">
        <f t="shared" si="72"/>
      </c>
      <c r="CN7">
        <f t="shared" si="73"/>
      </c>
      <c r="CO7">
        <f t="shared" si="74"/>
      </c>
      <c r="CP7">
        <f t="shared" si="75"/>
      </c>
      <c r="CQ7">
        <f t="shared" si="76"/>
      </c>
      <c r="CR7">
        <f t="shared" si="77"/>
      </c>
      <c r="CS7" t="s">
        <v>0</v>
      </c>
    </row>
    <row r="8" spans="1:97" ht="12.75">
      <c r="A8" s="15" t="s">
        <v>4</v>
      </c>
      <c r="B8" s="22">
        <v>7</v>
      </c>
      <c r="C8" s="23" t="str">
        <f>+Datos!B8</f>
        <v>DERECHO CIVIL 1</v>
      </c>
      <c r="D8" s="24" t="str">
        <f t="shared" si="78"/>
        <v>Necesita aprobar·INTRODUCCIÓN AL DERECHO·····DERECHO ROMANO·································</v>
      </c>
      <c r="F8">
        <f t="shared" si="79"/>
        <v>3</v>
      </c>
      <c r="G8" s="1">
        <f>+Datos!A9</f>
        <v>8</v>
      </c>
      <c r="H8" t="str">
        <f>+Datos!B9</f>
        <v>DERECHO CONSTITUCIONAL</v>
      </c>
      <c r="I8" s="1">
        <f>+Datos!C9</f>
        <v>3</v>
      </c>
      <c r="J8" s="1">
        <f>+Datos!D9</f>
        <v>0</v>
      </c>
      <c r="K8" s="1">
        <f>+Datos!E9</f>
        <v>0</v>
      </c>
      <c r="L8" s="1">
        <f>+Datos!F9</f>
        <v>0</v>
      </c>
      <c r="M8" s="1">
        <f>+Datos!G9</f>
        <v>0</v>
      </c>
      <c r="N8" s="1">
        <f>+Datos!H9</f>
        <v>0</v>
      </c>
      <c r="O8" s="1">
        <f>+Datos!I9</f>
        <v>0</v>
      </c>
      <c r="P8" s="1">
        <f>+Datos!J9</f>
        <v>0</v>
      </c>
      <c r="Q8" s="1">
        <f>+Datos!K9</f>
        <v>0</v>
      </c>
      <c r="R8" s="1">
        <f>+Datos!L9</f>
        <v>0</v>
      </c>
      <c r="S8" s="3">
        <f t="shared" si="0"/>
        <v>0</v>
      </c>
      <c r="T8" s="2">
        <f t="shared" si="1"/>
        <v>0</v>
      </c>
      <c r="U8" s="2">
        <f t="shared" si="2"/>
        <v>3</v>
      </c>
      <c r="V8" s="2">
        <f t="shared" si="3"/>
        <v>0</v>
      </c>
      <c r="W8" s="2">
        <f t="shared" si="4"/>
        <v>0</v>
      </c>
      <c r="X8" s="2">
        <f t="shared" si="5"/>
        <v>0</v>
      </c>
      <c r="Y8" s="2">
        <f t="shared" si="6"/>
        <v>0</v>
      </c>
      <c r="Z8" s="2">
        <f t="shared" si="7"/>
        <v>0</v>
      </c>
      <c r="AA8" s="2">
        <f t="shared" si="8"/>
        <v>0</v>
      </c>
      <c r="AB8" s="2">
        <f t="shared" si="9"/>
        <v>0</v>
      </c>
      <c r="AC8" s="2">
        <f t="shared" si="10"/>
        <v>0</v>
      </c>
      <c r="AD8" s="2">
        <f t="shared" si="11"/>
        <v>0</v>
      </c>
      <c r="AE8" s="2">
        <f t="shared" si="12"/>
        <v>0</v>
      </c>
      <c r="AF8" s="2">
        <f t="shared" si="13"/>
        <v>0</v>
      </c>
      <c r="AG8" s="2">
        <f t="shared" si="14"/>
        <v>0</v>
      </c>
      <c r="AH8" s="2">
        <f t="shared" si="15"/>
        <v>0</v>
      </c>
      <c r="AI8" s="2">
        <f t="shared" si="16"/>
        <v>0</v>
      </c>
      <c r="AJ8" s="2">
        <f t="shared" si="17"/>
        <v>0</v>
      </c>
      <c r="AK8" s="2">
        <f t="shared" si="18"/>
        <v>0</v>
      </c>
      <c r="AL8" s="2">
        <f t="shared" si="19"/>
        <v>0</v>
      </c>
      <c r="AM8" s="2">
        <f t="shared" si="20"/>
        <v>0</v>
      </c>
      <c r="AN8" s="2">
        <f t="shared" si="21"/>
        <v>0</v>
      </c>
      <c r="AO8" s="2">
        <f t="shared" si="22"/>
        <v>0</v>
      </c>
      <c r="AP8" s="2">
        <f t="shared" si="23"/>
        <v>0</v>
      </c>
      <c r="AQ8" s="2">
        <f t="shared" si="24"/>
        <v>0</v>
      </c>
      <c r="AR8" s="2">
        <f t="shared" si="25"/>
        <v>0</v>
      </c>
      <c r="AS8" s="2">
        <f t="shared" si="26"/>
        <v>0</v>
      </c>
      <c r="AT8" s="2">
        <f t="shared" si="27"/>
        <v>0</v>
      </c>
      <c r="AU8" s="2">
        <f t="shared" si="28"/>
        <v>0</v>
      </c>
      <c r="AV8" s="2">
        <f t="shared" si="29"/>
        <v>0</v>
      </c>
      <c r="AW8" s="2">
        <f t="shared" si="30"/>
        <v>0</v>
      </c>
      <c r="AX8" s="2">
        <f t="shared" si="31"/>
        <v>0</v>
      </c>
      <c r="AY8" s="2">
        <f t="shared" si="32"/>
        <v>0</v>
      </c>
      <c r="AZ8" s="2">
        <f t="shared" si="33"/>
        <v>0</v>
      </c>
      <c r="BA8" s="2">
        <f t="shared" si="34"/>
        <v>0</v>
      </c>
      <c r="BB8" s="2">
        <f t="shared" si="35"/>
        <v>0</v>
      </c>
      <c r="BC8" s="2">
        <f t="shared" si="36"/>
        <v>0</v>
      </c>
      <c r="BD8" s="2">
        <f t="shared" si="37"/>
        <v>0</v>
      </c>
      <c r="BE8" s="4">
        <f t="shared" si="38"/>
        <v>0</v>
      </c>
      <c r="BF8" s="3">
        <f t="shared" si="39"/>
      </c>
      <c r="BG8">
        <f t="shared" si="40"/>
      </c>
      <c r="BH8" t="str">
        <f t="shared" si="41"/>
        <v>DERECHO POLÍTICO</v>
      </c>
      <c r="BI8">
        <f t="shared" si="42"/>
      </c>
      <c r="BJ8">
        <f t="shared" si="43"/>
      </c>
      <c r="BK8">
        <f t="shared" si="44"/>
      </c>
      <c r="BL8">
        <f t="shared" si="45"/>
      </c>
      <c r="BM8">
        <f t="shared" si="46"/>
      </c>
      <c r="BN8">
        <f t="shared" si="47"/>
      </c>
      <c r="BO8">
        <f t="shared" si="48"/>
      </c>
      <c r="BP8">
        <f t="shared" si="49"/>
      </c>
      <c r="BQ8">
        <f t="shared" si="50"/>
      </c>
      <c r="BR8">
        <f t="shared" si="51"/>
      </c>
      <c r="BS8">
        <f t="shared" si="52"/>
      </c>
      <c r="BT8">
        <f t="shared" si="53"/>
      </c>
      <c r="BU8">
        <f t="shared" si="54"/>
      </c>
      <c r="BV8">
        <f t="shared" si="55"/>
      </c>
      <c r="BW8">
        <f t="shared" si="56"/>
      </c>
      <c r="BX8">
        <f t="shared" si="57"/>
      </c>
      <c r="BY8">
        <f t="shared" si="58"/>
      </c>
      <c r="BZ8">
        <f t="shared" si="59"/>
      </c>
      <c r="CA8">
        <f t="shared" si="60"/>
      </c>
      <c r="CB8">
        <f t="shared" si="61"/>
      </c>
      <c r="CC8">
        <f t="shared" si="62"/>
      </c>
      <c r="CD8">
        <f t="shared" si="63"/>
      </c>
      <c r="CE8">
        <f t="shared" si="64"/>
      </c>
      <c r="CF8">
        <f t="shared" si="65"/>
      </c>
      <c r="CG8">
        <f t="shared" si="66"/>
      </c>
      <c r="CH8">
        <f t="shared" si="67"/>
      </c>
      <c r="CI8">
        <f t="shared" si="68"/>
      </c>
      <c r="CJ8">
        <f t="shared" si="69"/>
      </c>
      <c r="CK8">
        <f t="shared" si="70"/>
      </c>
      <c r="CL8">
        <f t="shared" si="71"/>
      </c>
      <c r="CM8">
        <f t="shared" si="72"/>
      </c>
      <c r="CN8">
        <f t="shared" si="73"/>
      </c>
      <c r="CO8">
        <f t="shared" si="74"/>
      </c>
      <c r="CP8">
        <f t="shared" si="75"/>
      </c>
      <c r="CQ8">
        <f t="shared" si="76"/>
      </c>
      <c r="CR8">
        <f t="shared" si="77"/>
      </c>
      <c r="CS8" t="s">
        <v>0</v>
      </c>
    </row>
    <row r="9" spans="1:97" ht="12.75">
      <c r="A9" s="15" t="s">
        <v>4</v>
      </c>
      <c r="B9" s="22">
        <v>8</v>
      </c>
      <c r="C9" s="23" t="str">
        <f>+Datos!B9</f>
        <v>DERECHO CONSTITUCIONAL</v>
      </c>
      <c r="D9" s="24" t="str">
        <f t="shared" si="78"/>
        <v>Necesita aprobar···DERECHO POLÍTICO····································</v>
      </c>
      <c r="F9">
        <f t="shared" si="79"/>
        <v>7</v>
      </c>
      <c r="G9" s="1">
        <f>+Datos!A10</f>
        <v>9</v>
      </c>
      <c r="H9" t="str">
        <f>+Datos!B10</f>
        <v>DERECHO CIVIL 2</v>
      </c>
      <c r="I9" s="1">
        <f>+Datos!C10</f>
        <v>7</v>
      </c>
      <c r="J9" s="1">
        <f>+Datos!D10</f>
        <v>0</v>
      </c>
      <c r="K9" s="1">
        <f>+Datos!E10</f>
        <v>0</v>
      </c>
      <c r="L9" s="1">
        <f>+Datos!F10</f>
        <v>0</v>
      </c>
      <c r="M9" s="1">
        <f>+Datos!G10</f>
        <v>0</v>
      </c>
      <c r="N9" s="1">
        <f>+Datos!H10</f>
        <v>0</v>
      </c>
      <c r="O9" s="1">
        <f>+Datos!I10</f>
        <v>0</v>
      </c>
      <c r="P9" s="1">
        <f>+Datos!J10</f>
        <v>0</v>
      </c>
      <c r="Q9" s="1">
        <f>+Datos!K10</f>
        <v>0</v>
      </c>
      <c r="R9" s="1">
        <f>+Datos!L10</f>
        <v>0</v>
      </c>
      <c r="S9" s="3">
        <f t="shared" si="0"/>
        <v>0</v>
      </c>
      <c r="T9" s="2">
        <f t="shared" si="1"/>
        <v>0</v>
      </c>
      <c r="U9" s="2">
        <f t="shared" si="2"/>
        <v>0</v>
      </c>
      <c r="V9" s="2">
        <f t="shared" si="3"/>
        <v>0</v>
      </c>
      <c r="W9" s="2">
        <f t="shared" si="4"/>
        <v>0</v>
      </c>
      <c r="X9" s="2">
        <f t="shared" si="5"/>
        <v>0</v>
      </c>
      <c r="Y9" s="2">
        <f t="shared" si="6"/>
        <v>7</v>
      </c>
      <c r="Z9" s="2">
        <f t="shared" si="7"/>
        <v>0</v>
      </c>
      <c r="AA9" s="2">
        <f t="shared" si="8"/>
        <v>0</v>
      </c>
      <c r="AB9" s="2">
        <f t="shared" si="9"/>
        <v>0</v>
      </c>
      <c r="AC9" s="2">
        <f t="shared" si="10"/>
        <v>0</v>
      </c>
      <c r="AD9" s="2">
        <f t="shared" si="11"/>
        <v>0</v>
      </c>
      <c r="AE9" s="2">
        <f t="shared" si="12"/>
        <v>0</v>
      </c>
      <c r="AF9" s="2">
        <f t="shared" si="13"/>
        <v>0</v>
      </c>
      <c r="AG9" s="2">
        <f t="shared" si="14"/>
        <v>0</v>
      </c>
      <c r="AH9" s="2">
        <f t="shared" si="15"/>
        <v>0</v>
      </c>
      <c r="AI9" s="2">
        <f t="shared" si="16"/>
        <v>0</v>
      </c>
      <c r="AJ9" s="2">
        <f t="shared" si="17"/>
        <v>0</v>
      </c>
      <c r="AK9" s="2">
        <f t="shared" si="18"/>
        <v>0</v>
      </c>
      <c r="AL9" s="2">
        <f t="shared" si="19"/>
        <v>0</v>
      </c>
      <c r="AM9" s="2">
        <f t="shared" si="20"/>
        <v>0</v>
      </c>
      <c r="AN9" s="2">
        <f t="shared" si="21"/>
        <v>0</v>
      </c>
      <c r="AO9" s="2">
        <f t="shared" si="22"/>
        <v>0</v>
      </c>
      <c r="AP9" s="2">
        <f t="shared" si="23"/>
        <v>0</v>
      </c>
      <c r="AQ9" s="2">
        <f t="shared" si="24"/>
        <v>0</v>
      </c>
      <c r="AR9" s="2">
        <f t="shared" si="25"/>
        <v>0</v>
      </c>
      <c r="AS9" s="2">
        <f t="shared" si="26"/>
        <v>0</v>
      </c>
      <c r="AT9" s="2">
        <f t="shared" si="27"/>
        <v>0</v>
      </c>
      <c r="AU9" s="2">
        <f t="shared" si="28"/>
        <v>0</v>
      </c>
      <c r="AV9" s="2">
        <f t="shared" si="29"/>
        <v>0</v>
      </c>
      <c r="AW9" s="2">
        <f t="shared" si="30"/>
        <v>0</v>
      </c>
      <c r="AX9" s="2">
        <f t="shared" si="31"/>
        <v>0</v>
      </c>
      <c r="AY9" s="2">
        <f t="shared" si="32"/>
        <v>0</v>
      </c>
      <c r="AZ9" s="2">
        <f t="shared" si="33"/>
        <v>0</v>
      </c>
      <c r="BA9" s="2">
        <f t="shared" si="34"/>
        <v>0</v>
      </c>
      <c r="BB9" s="2">
        <f t="shared" si="35"/>
        <v>0</v>
      </c>
      <c r="BC9" s="2">
        <f t="shared" si="36"/>
        <v>0</v>
      </c>
      <c r="BD9" s="2">
        <f t="shared" si="37"/>
        <v>0</v>
      </c>
      <c r="BE9" s="4">
        <f t="shared" si="38"/>
        <v>0</v>
      </c>
      <c r="BF9" s="3">
        <f t="shared" si="39"/>
      </c>
      <c r="BG9">
        <f t="shared" si="40"/>
      </c>
      <c r="BH9">
        <f t="shared" si="41"/>
      </c>
      <c r="BI9">
        <f t="shared" si="42"/>
      </c>
      <c r="BJ9">
        <f t="shared" si="43"/>
      </c>
      <c r="BK9">
        <f t="shared" si="44"/>
      </c>
      <c r="BL9" t="str">
        <f t="shared" si="45"/>
        <v>DERECHO CIVIL 1</v>
      </c>
      <c r="BM9">
        <f t="shared" si="46"/>
      </c>
      <c r="BN9">
        <f t="shared" si="47"/>
      </c>
      <c r="BO9">
        <f t="shared" si="48"/>
      </c>
      <c r="BP9">
        <f t="shared" si="49"/>
      </c>
      <c r="BQ9">
        <f t="shared" si="50"/>
      </c>
      <c r="BR9">
        <f t="shared" si="51"/>
      </c>
      <c r="BS9">
        <f t="shared" si="52"/>
      </c>
      <c r="BT9">
        <f t="shared" si="53"/>
      </c>
      <c r="BU9">
        <f t="shared" si="54"/>
      </c>
      <c r="BV9">
        <f t="shared" si="55"/>
      </c>
      <c r="BW9">
        <f t="shared" si="56"/>
      </c>
      <c r="BX9">
        <f t="shared" si="57"/>
      </c>
      <c r="BY9">
        <f t="shared" si="58"/>
      </c>
      <c r="BZ9">
        <f t="shared" si="59"/>
      </c>
      <c r="CA9">
        <f t="shared" si="60"/>
      </c>
      <c r="CB9">
        <f t="shared" si="61"/>
      </c>
      <c r="CC9">
        <f t="shared" si="62"/>
      </c>
      <c r="CD9">
        <f t="shared" si="63"/>
      </c>
      <c r="CE9">
        <f t="shared" si="64"/>
      </c>
      <c r="CF9">
        <f t="shared" si="65"/>
      </c>
      <c r="CG9">
        <f t="shared" si="66"/>
      </c>
      <c r="CH9">
        <f t="shared" si="67"/>
      </c>
      <c r="CI9">
        <f t="shared" si="68"/>
      </c>
      <c r="CJ9">
        <f t="shared" si="69"/>
      </c>
      <c r="CK9">
        <f t="shared" si="70"/>
      </c>
      <c r="CL9">
        <f t="shared" si="71"/>
      </c>
      <c r="CM9">
        <f t="shared" si="72"/>
      </c>
      <c r="CN9">
        <f t="shared" si="73"/>
      </c>
      <c r="CO9">
        <f t="shared" si="74"/>
      </c>
      <c r="CP9">
        <f t="shared" si="75"/>
      </c>
      <c r="CQ9">
        <f t="shared" si="76"/>
      </c>
      <c r="CR9">
        <f t="shared" si="77"/>
      </c>
      <c r="CS9" t="s">
        <v>0</v>
      </c>
    </row>
    <row r="10" spans="1:97" ht="12.75">
      <c r="A10" s="15" t="s">
        <v>4</v>
      </c>
      <c r="B10" s="22">
        <v>9</v>
      </c>
      <c r="C10" s="23" t="str">
        <f>+Datos!B10</f>
        <v>DERECHO CIVIL 2</v>
      </c>
      <c r="D10" s="24" t="str">
        <f t="shared" si="78"/>
        <v>Necesita aprobar·······DERECHO CIVIL 1································</v>
      </c>
      <c r="F10">
        <f t="shared" si="79"/>
        <v>7</v>
      </c>
      <c r="G10" s="1">
        <f>+Datos!A11</f>
        <v>10</v>
      </c>
      <c r="H10" t="str">
        <f>+Datos!B11</f>
        <v>DERECHO PENAL 1</v>
      </c>
      <c r="I10" s="1">
        <f>+Datos!C11</f>
        <v>7</v>
      </c>
      <c r="J10" s="1">
        <f>+Datos!D11</f>
        <v>0</v>
      </c>
      <c r="K10" s="1">
        <f>+Datos!E11</f>
        <v>0</v>
      </c>
      <c r="L10" s="1">
        <f>+Datos!F11</f>
        <v>0</v>
      </c>
      <c r="M10" s="1">
        <f>+Datos!G11</f>
        <v>0</v>
      </c>
      <c r="N10" s="1">
        <f>+Datos!H11</f>
        <v>0</v>
      </c>
      <c r="O10" s="1">
        <f>+Datos!I11</f>
        <v>0</v>
      </c>
      <c r="P10" s="1">
        <f>+Datos!J11</f>
        <v>0</v>
      </c>
      <c r="Q10" s="1">
        <f>+Datos!K11</f>
        <v>0</v>
      </c>
      <c r="R10" s="1">
        <f>+Datos!L11</f>
        <v>0</v>
      </c>
      <c r="S10" s="3">
        <f t="shared" si="0"/>
        <v>0</v>
      </c>
      <c r="T10" s="2">
        <f t="shared" si="1"/>
        <v>0</v>
      </c>
      <c r="U10" s="2">
        <f t="shared" si="2"/>
        <v>0</v>
      </c>
      <c r="V10" s="2">
        <f t="shared" si="3"/>
        <v>0</v>
      </c>
      <c r="W10" s="2">
        <f t="shared" si="4"/>
        <v>0</v>
      </c>
      <c r="X10" s="2">
        <f t="shared" si="5"/>
        <v>0</v>
      </c>
      <c r="Y10" s="2">
        <f t="shared" si="6"/>
        <v>7</v>
      </c>
      <c r="Z10" s="2">
        <f t="shared" si="7"/>
        <v>0</v>
      </c>
      <c r="AA10" s="2">
        <f t="shared" si="8"/>
        <v>0</v>
      </c>
      <c r="AB10" s="2">
        <f t="shared" si="9"/>
        <v>0</v>
      </c>
      <c r="AC10" s="2">
        <f t="shared" si="10"/>
        <v>0</v>
      </c>
      <c r="AD10" s="2">
        <f t="shared" si="11"/>
        <v>0</v>
      </c>
      <c r="AE10" s="2">
        <f t="shared" si="12"/>
        <v>0</v>
      </c>
      <c r="AF10" s="2">
        <f t="shared" si="13"/>
        <v>0</v>
      </c>
      <c r="AG10" s="2">
        <f t="shared" si="14"/>
        <v>0</v>
      </c>
      <c r="AH10" s="2">
        <f t="shared" si="15"/>
        <v>0</v>
      </c>
      <c r="AI10" s="2">
        <f t="shared" si="16"/>
        <v>0</v>
      </c>
      <c r="AJ10" s="2">
        <f t="shared" si="17"/>
        <v>0</v>
      </c>
      <c r="AK10" s="2">
        <f t="shared" si="18"/>
        <v>0</v>
      </c>
      <c r="AL10" s="2">
        <f t="shared" si="19"/>
        <v>0</v>
      </c>
      <c r="AM10" s="2">
        <f t="shared" si="20"/>
        <v>0</v>
      </c>
      <c r="AN10" s="2">
        <f t="shared" si="21"/>
        <v>0</v>
      </c>
      <c r="AO10" s="2">
        <f t="shared" si="22"/>
        <v>0</v>
      </c>
      <c r="AP10" s="2">
        <f t="shared" si="23"/>
        <v>0</v>
      </c>
      <c r="AQ10" s="2">
        <f t="shared" si="24"/>
        <v>0</v>
      </c>
      <c r="AR10" s="2">
        <f t="shared" si="25"/>
        <v>0</v>
      </c>
      <c r="AS10" s="2">
        <f t="shared" si="26"/>
        <v>0</v>
      </c>
      <c r="AT10" s="2">
        <f t="shared" si="27"/>
        <v>0</v>
      </c>
      <c r="AU10" s="2">
        <f t="shared" si="28"/>
        <v>0</v>
      </c>
      <c r="AV10" s="2">
        <f t="shared" si="29"/>
        <v>0</v>
      </c>
      <c r="AW10" s="2">
        <f t="shared" si="30"/>
        <v>0</v>
      </c>
      <c r="AX10" s="2">
        <f t="shared" si="31"/>
        <v>0</v>
      </c>
      <c r="AY10" s="2">
        <f t="shared" si="32"/>
        <v>0</v>
      </c>
      <c r="AZ10" s="2">
        <f t="shared" si="33"/>
        <v>0</v>
      </c>
      <c r="BA10" s="2">
        <f t="shared" si="34"/>
        <v>0</v>
      </c>
      <c r="BB10" s="2">
        <f t="shared" si="35"/>
        <v>0</v>
      </c>
      <c r="BC10" s="2">
        <f t="shared" si="36"/>
        <v>0</v>
      </c>
      <c r="BD10" s="2">
        <f t="shared" si="37"/>
        <v>0</v>
      </c>
      <c r="BE10" s="4">
        <f t="shared" si="38"/>
        <v>0</v>
      </c>
      <c r="BF10" s="3">
        <f t="shared" si="39"/>
      </c>
      <c r="BG10">
        <f t="shared" si="40"/>
      </c>
      <c r="BH10">
        <f t="shared" si="41"/>
      </c>
      <c r="BI10">
        <f t="shared" si="42"/>
      </c>
      <c r="BJ10">
        <f t="shared" si="43"/>
      </c>
      <c r="BK10">
        <f t="shared" si="44"/>
      </c>
      <c r="BL10" t="str">
        <f t="shared" si="45"/>
        <v>DERECHO CIVIL 1</v>
      </c>
      <c r="BM10">
        <f t="shared" si="46"/>
      </c>
      <c r="BN10">
        <f t="shared" si="47"/>
      </c>
      <c r="BO10">
        <f t="shared" si="48"/>
      </c>
      <c r="BP10">
        <f t="shared" si="49"/>
      </c>
      <c r="BQ10">
        <f t="shared" si="50"/>
      </c>
      <c r="BR10">
        <f t="shared" si="51"/>
      </c>
      <c r="BS10">
        <f t="shared" si="52"/>
      </c>
      <c r="BT10">
        <f t="shared" si="53"/>
      </c>
      <c r="BU10">
        <f t="shared" si="54"/>
      </c>
      <c r="BV10">
        <f t="shared" si="55"/>
      </c>
      <c r="BW10">
        <f t="shared" si="56"/>
      </c>
      <c r="BX10">
        <f t="shared" si="57"/>
      </c>
      <c r="BY10">
        <f t="shared" si="58"/>
      </c>
      <c r="BZ10">
        <f t="shared" si="59"/>
      </c>
      <c r="CA10">
        <f t="shared" si="60"/>
      </c>
      <c r="CB10">
        <f t="shared" si="61"/>
      </c>
      <c r="CC10">
        <f t="shared" si="62"/>
      </c>
      <c r="CD10">
        <f t="shared" si="63"/>
      </c>
      <c r="CE10">
        <f t="shared" si="64"/>
      </c>
      <c r="CF10">
        <f t="shared" si="65"/>
      </c>
      <c r="CG10">
        <f t="shared" si="66"/>
      </c>
      <c r="CH10">
        <f t="shared" si="67"/>
      </c>
      <c r="CI10">
        <f t="shared" si="68"/>
      </c>
      <c r="CJ10">
        <f t="shared" si="69"/>
      </c>
      <c r="CK10">
        <f t="shared" si="70"/>
      </c>
      <c r="CL10">
        <f t="shared" si="71"/>
      </c>
      <c r="CM10">
        <f t="shared" si="72"/>
      </c>
      <c r="CN10">
        <f t="shared" si="73"/>
      </c>
      <c r="CO10">
        <f t="shared" si="74"/>
      </c>
      <c r="CP10">
        <f t="shared" si="75"/>
      </c>
      <c r="CQ10">
        <f t="shared" si="76"/>
      </c>
      <c r="CR10">
        <f t="shared" si="77"/>
      </c>
      <c r="CS10" t="s">
        <v>0</v>
      </c>
    </row>
    <row r="11" spans="1:97" ht="12.75">
      <c r="A11" s="15" t="s">
        <v>4</v>
      </c>
      <c r="B11" s="22">
        <v>10</v>
      </c>
      <c r="C11" s="23" t="str">
        <f>+Datos!B11</f>
        <v>DERECHO PENAL 1</v>
      </c>
      <c r="D11" s="24" t="str">
        <f t="shared" si="78"/>
        <v>Necesita aprobar·······DERECHO CIVIL 1································</v>
      </c>
      <c r="F11">
        <f t="shared" si="79"/>
        <v>9</v>
      </c>
      <c r="G11" s="1">
        <f>+Datos!A12</f>
        <v>11</v>
      </c>
      <c r="H11" t="str">
        <f>+Datos!B12</f>
        <v>DERECHO CIVIL 3</v>
      </c>
      <c r="I11" s="1">
        <f>+Datos!C12</f>
        <v>9</v>
      </c>
      <c r="J11" s="1">
        <f>+Datos!D12</f>
        <v>0</v>
      </c>
      <c r="K11" s="1">
        <f>+Datos!E12</f>
        <v>0</v>
      </c>
      <c r="L11" s="1">
        <f>+Datos!F12</f>
        <v>0</v>
      </c>
      <c r="M11" s="1">
        <f>+Datos!G12</f>
        <v>0</v>
      </c>
      <c r="N11" s="1">
        <f>+Datos!H12</f>
        <v>0</v>
      </c>
      <c r="O11" s="1">
        <f>+Datos!I12</f>
        <v>0</v>
      </c>
      <c r="P11" s="1">
        <f>+Datos!J12</f>
        <v>0</v>
      </c>
      <c r="Q11" s="1">
        <f>+Datos!K12</f>
        <v>0</v>
      </c>
      <c r="R11" s="1">
        <f>+Datos!L12</f>
        <v>0</v>
      </c>
      <c r="S11" s="3">
        <f t="shared" si="0"/>
        <v>0</v>
      </c>
      <c r="T11" s="2">
        <f t="shared" si="1"/>
        <v>0</v>
      </c>
      <c r="U11" s="2">
        <f t="shared" si="2"/>
        <v>0</v>
      </c>
      <c r="V11" s="2">
        <f t="shared" si="3"/>
        <v>0</v>
      </c>
      <c r="W11" s="2">
        <f t="shared" si="4"/>
        <v>0</v>
      </c>
      <c r="X11" s="2">
        <f t="shared" si="5"/>
        <v>0</v>
      </c>
      <c r="Y11" s="2">
        <f t="shared" si="6"/>
        <v>0</v>
      </c>
      <c r="Z11" s="2">
        <f t="shared" si="7"/>
        <v>0</v>
      </c>
      <c r="AA11" s="2">
        <f t="shared" si="8"/>
        <v>9</v>
      </c>
      <c r="AB11" s="2">
        <f t="shared" si="9"/>
        <v>0</v>
      </c>
      <c r="AC11" s="2">
        <f t="shared" si="10"/>
        <v>0</v>
      </c>
      <c r="AD11" s="2">
        <f t="shared" si="11"/>
        <v>0</v>
      </c>
      <c r="AE11" s="2">
        <f t="shared" si="12"/>
        <v>0</v>
      </c>
      <c r="AF11" s="2">
        <f t="shared" si="13"/>
        <v>0</v>
      </c>
      <c r="AG11" s="2">
        <f t="shared" si="14"/>
        <v>0</v>
      </c>
      <c r="AH11" s="2">
        <f t="shared" si="15"/>
        <v>0</v>
      </c>
      <c r="AI11" s="2">
        <f t="shared" si="16"/>
        <v>0</v>
      </c>
      <c r="AJ11" s="2">
        <f t="shared" si="17"/>
        <v>0</v>
      </c>
      <c r="AK11" s="2">
        <f t="shared" si="18"/>
        <v>0</v>
      </c>
      <c r="AL11" s="2">
        <f t="shared" si="19"/>
        <v>0</v>
      </c>
      <c r="AM11" s="2">
        <f t="shared" si="20"/>
        <v>0</v>
      </c>
      <c r="AN11" s="2">
        <f t="shared" si="21"/>
        <v>0</v>
      </c>
      <c r="AO11" s="2">
        <f t="shared" si="22"/>
        <v>0</v>
      </c>
      <c r="AP11" s="2">
        <f t="shared" si="23"/>
        <v>0</v>
      </c>
      <c r="AQ11" s="2">
        <f t="shared" si="24"/>
        <v>0</v>
      </c>
      <c r="AR11" s="2">
        <f t="shared" si="25"/>
        <v>0</v>
      </c>
      <c r="AS11" s="2">
        <f t="shared" si="26"/>
        <v>0</v>
      </c>
      <c r="AT11" s="2">
        <f t="shared" si="27"/>
        <v>0</v>
      </c>
      <c r="AU11" s="2">
        <f t="shared" si="28"/>
        <v>0</v>
      </c>
      <c r="AV11" s="2">
        <f t="shared" si="29"/>
        <v>0</v>
      </c>
      <c r="AW11" s="2">
        <f t="shared" si="30"/>
        <v>0</v>
      </c>
      <c r="AX11" s="2">
        <f t="shared" si="31"/>
        <v>0</v>
      </c>
      <c r="AY11" s="2">
        <f t="shared" si="32"/>
        <v>0</v>
      </c>
      <c r="AZ11" s="2">
        <f t="shared" si="33"/>
        <v>0</v>
      </c>
      <c r="BA11" s="2">
        <f t="shared" si="34"/>
        <v>0</v>
      </c>
      <c r="BB11" s="2">
        <f t="shared" si="35"/>
        <v>0</v>
      </c>
      <c r="BC11" s="2">
        <f t="shared" si="36"/>
        <v>0</v>
      </c>
      <c r="BD11" s="2">
        <f t="shared" si="37"/>
        <v>0</v>
      </c>
      <c r="BE11" s="4">
        <f t="shared" si="38"/>
        <v>0</v>
      </c>
      <c r="BF11" s="3">
        <f t="shared" si="39"/>
      </c>
      <c r="BG11">
        <f t="shared" si="40"/>
      </c>
      <c r="BH11">
        <f t="shared" si="41"/>
      </c>
      <c r="BI11">
        <f t="shared" si="42"/>
      </c>
      <c r="BJ11">
        <f t="shared" si="43"/>
      </c>
      <c r="BK11">
        <f t="shared" si="44"/>
      </c>
      <c r="BL11">
        <f t="shared" si="45"/>
      </c>
      <c r="BM11">
        <f t="shared" si="46"/>
      </c>
      <c r="BN11" t="str">
        <f t="shared" si="47"/>
        <v>DERECHO CIVIL 2</v>
      </c>
      <c r="BO11">
        <f t="shared" si="48"/>
      </c>
      <c r="BP11">
        <f t="shared" si="49"/>
      </c>
      <c r="BQ11">
        <f t="shared" si="50"/>
      </c>
      <c r="BR11">
        <f t="shared" si="51"/>
      </c>
      <c r="BS11">
        <f t="shared" si="52"/>
      </c>
      <c r="BT11">
        <f t="shared" si="53"/>
      </c>
      <c r="BU11">
        <f t="shared" si="54"/>
      </c>
      <c r="BV11">
        <f t="shared" si="55"/>
      </c>
      <c r="BW11">
        <f t="shared" si="56"/>
      </c>
      <c r="BX11">
        <f t="shared" si="57"/>
      </c>
      <c r="BY11">
        <f t="shared" si="58"/>
      </c>
      <c r="BZ11">
        <f t="shared" si="59"/>
      </c>
      <c r="CA11">
        <f t="shared" si="60"/>
      </c>
      <c r="CB11">
        <f t="shared" si="61"/>
      </c>
      <c r="CC11">
        <f t="shared" si="62"/>
      </c>
      <c r="CD11">
        <f t="shared" si="63"/>
      </c>
      <c r="CE11">
        <f t="shared" si="64"/>
      </c>
      <c r="CF11">
        <f t="shared" si="65"/>
      </c>
      <c r="CG11">
        <f t="shared" si="66"/>
      </c>
      <c r="CH11">
        <f t="shared" si="67"/>
      </c>
      <c r="CI11">
        <f t="shared" si="68"/>
      </c>
      <c r="CJ11">
        <f t="shared" si="69"/>
      </c>
      <c r="CK11">
        <f t="shared" si="70"/>
      </c>
      <c r="CL11">
        <f t="shared" si="71"/>
      </c>
      <c r="CM11">
        <f t="shared" si="72"/>
      </c>
      <c r="CN11">
        <f t="shared" si="73"/>
      </c>
      <c r="CO11">
        <f t="shared" si="74"/>
      </c>
      <c r="CP11">
        <f t="shared" si="75"/>
      </c>
      <c r="CQ11">
        <f t="shared" si="76"/>
      </c>
      <c r="CR11">
        <f t="shared" si="77"/>
      </c>
      <c r="CS11" t="s">
        <v>0</v>
      </c>
    </row>
    <row r="12" spans="1:97" ht="12.75">
      <c r="A12" s="15" t="s">
        <v>4</v>
      </c>
      <c r="B12" s="22">
        <v>11</v>
      </c>
      <c r="C12" s="23" t="str">
        <f>+Datos!B12</f>
        <v>DERECHO CIVIL 3</v>
      </c>
      <c r="D12" s="24" t="str">
        <f t="shared" si="78"/>
        <v>Necesita aprobar·········DERECHO CIVIL 2······························</v>
      </c>
      <c r="F12">
        <f t="shared" si="79"/>
        <v>10</v>
      </c>
      <c r="G12" s="1">
        <f>+Datos!A13</f>
        <v>12</v>
      </c>
      <c r="H12" t="str">
        <f>+Datos!B13</f>
        <v>DERECHO PENAL 2</v>
      </c>
      <c r="I12" s="1">
        <f>+Datos!C13</f>
        <v>10</v>
      </c>
      <c r="J12" s="1">
        <f>+Datos!D13</f>
        <v>0</v>
      </c>
      <c r="K12" s="1">
        <f>+Datos!E13</f>
        <v>0</v>
      </c>
      <c r="L12" s="1">
        <f>+Datos!F13</f>
        <v>0</v>
      </c>
      <c r="M12" s="1">
        <f>+Datos!G13</f>
        <v>0</v>
      </c>
      <c r="N12" s="1">
        <f>+Datos!H13</f>
        <v>0</v>
      </c>
      <c r="O12" s="1">
        <f>+Datos!I13</f>
        <v>0</v>
      </c>
      <c r="P12" s="1">
        <f>+Datos!J13</f>
        <v>0</v>
      </c>
      <c r="Q12" s="1">
        <f>+Datos!K13</f>
        <v>0</v>
      </c>
      <c r="R12" s="1">
        <f>+Datos!L13</f>
        <v>0</v>
      </c>
      <c r="S12" s="3">
        <f t="shared" si="0"/>
        <v>0</v>
      </c>
      <c r="T12" s="2">
        <f t="shared" si="1"/>
        <v>0</v>
      </c>
      <c r="U12" s="2">
        <f t="shared" si="2"/>
        <v>0</v>
      </c>
      <c r="V12" s="2">
        <f t="shared" si="3"/>
        <v>0</v>
      </c>
      <c r="W12" s="2">
        <f t="shared" si="4"/>
        <v>0</v>
      </c>
      <c r="X12" s="2">
        <f t="shared" si="5"/>
        <v>0</v>
      </c>
      <c r="Y12" s="2">
        <f t="shared" si="6"/>
        <v>0</v>
      </c>
      <c r="Z12" s="2">
        <f t="shared" si="7"/>
        <v>0</v>
      </c>
      <c r="AA12" s="2">
        <f t="shared" si="8"/>
        <v>0</v>
      </c>
      <c r="AB12" s="2">
        <f t="shared" si="9"/>
        <v>10</v>
      </c>
      <c r="AC12" s="2">
        <f t="shared" si="10"/>
        <v>0</v>
      </c>
      <c r="AD12" s="2">
        <f t="shared" si="11"/>
        <v>0</v>
      </c>
      <c r="AE12" s="2">
        <f t="shared" si="12"/>
        <v>0</v>
      </c>
      <c r="AF12" s="2">
        <f t="shared" si="13"/>
        <v>0</v>
      </c>
      <c r="AG12" s="2">
        <f t="shared" si="14"/>
        <v>0</v>
      </c>
      <c r="AH12" s="2">
        <f t="shared" si="15"/>
        <v>0</v>
      </c>
      <c r="AI12" s="2">
        <f t="shared" si="16"/>
        <v>0</v>
      </c>
      <c r="AJ12" s="2">
        <f t="shared" si="17"/>
        <v>0</v>
      </c>
      <c r="AK12" s="2">
        <f t="shared" si="18"/>
        <v>0</v>
      </c>
      <c r="AL12" s="2">
        <f t="shared" si="19"/>
        <v>0</v>
      </c>
      <c r="AM12" s="2">
        <f t="shared" si="20"/>
        <v>0</v>
      </c>
      <c r="AN12" s="2">
        <f t="shared" si="21"/>
        <v>0</v>
      </c>
      <c r="AO12" s="2">
        <f t="shared" si="22"/>
        <v>0</v>
      </c>
      <c r="AP12" s="2">
        <f t="shared" si="23"/>
        <v>0</v>
      </c>
      <c r="AQ12" s="2">
        <f t="shared" si="24"/>
        <v>0</v>
      </c>
      <c r="AR12" s="2">
        <f t="shared" si="25"/>
        <v>0</v>
      </c>
      <c r="AS12" s="2">
        <f t="shared" si="26"/>
        <v>0</v>
      </c>
      <c r="AT12" s="2">
        <f t="shared" si="27"/>
        <v>0</v>
      </c>
      <c r="AU12" s="2">
        <f t="shared" si="28"/>
        <v>0</v>
      </c>
      <c r="AV12" s="2">
        <f t="shared" si="29"/>
        <v>0</v>
      </c>
      <c r="AW12" s="2">
        <f t="shared" si="30"/>
        <v>0</v>
      </c>
      <c r="AX12" s="2">
        <f t="shared" si="31"/>
        <v>0</v>
      </c>
      <c r="AY12" s="2">
        <f t="shared" si="32"/>
        <v>0</v>
      </c>
      <c r="AZ12" s="2">
        <f t="shared" si="33"/>
        <v>0</v>
      </c>
      <c r="BA12" s="2">
        <f t="shared" si="34"/>
        <v>0</v>
      </c>
      <c r="BB12" s="2">
        <f t="shared" si="35"/>
        <v>0</v>
      </c>
      <c r="BC12" s="2">
        <f t="shared" si="36"/>
        <v>0</v>
      </c>
      <c r="BD12" s="2">
        <f t="shared" si="37"/>
        <v>0</v>
      </c>
      <c r="BE12" s="4">
        <f t="shared" si="38"/>
        <v>0</v>
      </c>
      <c r="BF12" s="3">
        <f t="shared" si="39"/>
      </c>
      <c r="BG12">
        <f t="shared" si="40"/>
      </c>
      <c r="BH12">
        <f t="shared" si="41"/>
      </c>
      <c r="BI12">
        <f t="shared" si="42"/>
      </c>
      <c r="BJ12">
        <f t="shared" si="43"/>
      </c>
      <c r="BK12">
        <f t="shared" si="44"/>
      </c>
      <c r="BL12">
        <f t="shared" si="45"/>
      </c>
      <c r="BM12">
        <f t="shared" si="46"/>
      </c>
      <c r="BN12">
        <f t="shared" si="47"/>
      </c>
      <c r="BO12" t="str">
        <f t="shared" si="48"/>
        <v>DERECHO PENAL 1</v>
      </c>
      <c r="BP12">
        <f t="shared" si="49"/>
      </c>
      <c r="BQ12">
        <f t="shared" si="50"/>
      </c>
      <c r="BR12">
        <f t="shared" si="51"/>
      </c>
      <c r="BS12">
        <f t="shared" si="52"/>
      </c>
      <c r="BT12">
        <f t="shared" si="53"/>
      </c>
      <c r="BU12">
        <f t="shared" si="54"/>
      </c>
      <c r="BV12">
        <f t="shared" si="55"/>
      </c>
      <c r="BW12">
        <f t="shared" si="56"/>
      </c>
      <c r="BX12">
        <f t="shared" si="57"/>
      </c>
      <c r="BY12">
        <f t="shared" si="58"/>
      </c>
      <c r="BZ12">
        <f t="shared" si="59"/>
      </c>
      <c r="CA12">
        <f t="shared" si="60"/>
      </c>
      <c r="CB12">
        <f t="shared" si="61"/>
      </c>
      <c r="CC12">
        <f t="shared" si="62"/>
      </c>
      <c r="CD12">
        <f t="shared" si="63"/>
      </c>
      <c r="CE12">
        <f t="shared" si="64"/>
      </c>
      <c r="CF12">
        <f t="shared" si="65"/>
      </c>
      <c r="CG12">
        <f t="shared" si="66"/>
      </c>
      <c r="CH12">
        <f t="shared" si="67"/>
      </c>
      <c r="CI12">
        <f t="shared" si="68"/>
      </c>
      <c r="CJ12">
        <f t="shared" si="69"/>
      </c>
      <c r="CK12">
        <f t="shared" si="70"/>
      </c>
      <c r="CL12">
        <f t="shared" si="71"/>
      </c>
      <c r="CM12">
        <f t="shared" si="72"/>
      </c>
      <c r="CN12">
        <f t="shared" si="73"/>
      </c>
      <c r="CO12">
        <f t="shared" si="74"/>
      </c>
      <c r="CP12">
        <f t="shared" si="75"/>
      </c>
      <c r="CQ12">
        <f t="shared" si="76"/>
      </c>
      <c r="CR12">
        <f t="shared" si="77"/>
      </c>
      <c r="CS12" t="s">
        <v>0</v>
      </c>
    </row>
    <row r="13" spans="1:97" ht="12.75">
      <c r="A13" s="15" t="s">
        <v>4</v>
      </c>
      <c r="B13" s="22">
        <v>12</v>
      </c>
      <c r="C13" s="23" t="str">
        <f>+Datos!B13</f>
        <v>DERECHO PENAL 2</v>
      </c>
      <c r="D13" s="24" t="str">
        <f t="shared" si="78"/>
        <v>Necesita aprobar··········DERECHO PENAL 1·····························</v>
      </c>
      <c r="F13">
        <f t="shared" si="79"/>
        <v>8</v>
      </c>
      <c r="G13" s="1">
        <f>+Datos!A14</f>
        <v>13</v>
      </c>
      <c r="H13" t="str">
        <f>+Datos!B14</f>
        <v>DERECHO PROVINCIAL Y MUNICIPAL</v>
      </c>
      <c r="I13" s="1">
        <f>+Datos!C14</f>
        <v>8</v>
      </c>
      <c r="J13" s="1">
        <f>+Datos!D14</f>
        <v>0</v>
      </c>
      <c r="K13" s="1">
        <f>+Datos!E14</f>
        <v>0</v>
      </c>
      <c r="L13" s="1">
        <f>+Datos!F14</f>
        <v>0</v>
      </c>
      <c r="M13" s="1">
        <f>+Datos!G14</f>
        <v>0</v>
      </c>
      <c r="N13" s="1">
        <f>+Datos!H14</f>
        <v>0</v>
      </c>
      <c r="O13" s="1">
        <f>+Datos!I14</f>
        <v>0</v>
      </c>
      <c r="P13" s="1">
        <f>+Datos!J14</f>
        <v>0</v>
      </c>
      <c r="Q13" s="1">
        <f>+Datos!K14</f>
        <v>0</v>
      </c>
      <c r="R13" s="1">
        <f>+Datos!L14</f>
        <v>0</v>
      </c>
      <c r="S13" s="3">
        <f t="shared" si="0"/>
        <v>0</v>
      </c>
      <c r="T13" s="2">
        <f t="shared" si="1"/>
        <v>0</v>
      </c>
      <c r="U13" s="2">
        <f t="shared" si="2"/>
        <v>0</v>
      </c>
      <c r="V13" s="2">
        <f t="shared" si="3"/>
        <v>0</v>
      </c>
      <c r="W13" s="2">
        <f t="shared" si="4"/>
        <v>0</v>
      </c>
      <c r="X13" s="2">
        <f t="shared" si="5"/>
        <v>0</v>
      </c>
      <c r="Y13" s="2">
        <f t="shared" si="6"/>
        <v>0</v>
      </c>
      <c r="Z13" s="2">
        <f t="shared" si="7"/>
        <v>8</v>
      </c>
      <c r="AA13" s="2">
        <f t="shared" si="8"/>
        <v>0</v>
      </c>
      <c r="AB13" s="2">
        <f t="shared" si="9"/>
        <v>0</v>
      </c>
      <c r="AC13" s="2">
        <f t="shared" si="10"/>
        <v>0</v>
      </c>
      <c r="AD13" s="2">
        <f t="shared" si="11"/>
        <v>0</v>
      </c>
      <c r="AE13" s="2">
        <f t="shared" si="12"/>
        <v>0</v>
      </c>
      <c r="AF13" s="2">
        <f t="shared" si="13"/>
        <v>0</v>
      </c>
      <c r="AG13" s="2">
        <f t="shared" si="14"/>
        <v>0</v>
      </c>
      <c r="AH13" s="2">
        <f t="shared" si="15"/>
        <v>0</v>
      </c>
      <c r="AI13" s="2">
        <f t="shared" si="16"/>
        <v>0</v>
      </c>
      <c r="AJ13" s="2">
        <f t="shared" si="17"/>
        <v>0</v>
      </c>
      <c r="AK13" s="2">
        <f t="shared" si="18"/>
        <v>0</v>
      </c>
      <c r="AL13" s="2">
        <f t="shared" si="19"/>
        <v>0</v>
      </c>
      <c r="AM13" s="2">
        <f t="shared" si="20"/>
        <v>0</v>
      </c>
      <c r="AN13" s="2">
        <f t="shared" si="21"/>
        <v>0</v>
      </c>
      <c r="AO13" s="2">
        <f t="shared" si="22"/>
        <v>0</v>
      </c>
      <c r="AP13" s="2">
        <f t="shared" si="23"/>
        <v>0</v>
      </c>
      <c r="AQ13" s="2">
        <f t="shared" si="24"/>
        <v>0</v>
      </c>
      <c r="AR13" s="2">
        <f t="shared" si="25"/>
        <v>0</v>
      </c>
      <c r="AS13" s="2">
        <f t="shared" si="26"/>
        <v>0</v>
      </c>
      <c r="AT13" s="2">
        <f t="shared" si="27"/>
        <v>0</v>
      </c>
      <c r="AU13" s="2">
        <f t="shared" si="28"/>
        <v>0</v>
      </c>
      <c r="AV13" s="2">
        <f t="shared" si="29"/>
        <v>0</v>
      </c>
      <c r="AW13" s="2">
        <f t="shared" si="30"/>
        <v>0</v>
      </c>
      <c r="AX13" s="2">
        <f t="shared" si="31"/>
        <v>0</v>
      </c>
      <c r="AY13" s="2">
        <f t="shared" si="32"/>
        <v>0</v>
      </c>
      <c r="AZ13" s="2">
        <f t="shared" si="33"/>
        <v>0</v>
      </c>
      <c r="BA13" s="2">
        <f t="shared" si="34"/>
        <v>0</v>
      </c>
      <c r="BB13" s="2">
        <f t="shared" si="35"/>
        <v>0</v>
      </c>
      <c r="BC13" s="2">
        <f t="shared" si="36"/>
        <v>0</v>
      </c>
      <c r="BD13" s="2">
        <f t="shared" si="37"/>
        <v>0</v>
      </c>
      <c r="BE13" s="4">
        <f t="shared" si="38"/>
        <v>0</v>
      </c>
      <c r="BF13" s="3">
        <f t="shared" si="39"/>
      </c>
      <c r="BG13">
        <f t="shared" si="40"/>
      </c>
      <c r="BH13">
        <f t="shared" si="41"/>
      </c>
      <c r="BI13">
        <f t="shared" si="42"/>
      </c>
      <c r="BJ13">
        <f t="shared" si="43"/>
      </c>
      <c r="BK13">
        <f t="shared" si="44"/>
      </c>
      <c r="BL13">
        <f t="shared" si="45"/>
      </c>
      <c r="BM13" t="str">
        <f t="shared" si="46"/>
        <v>DERECHO CONSTITUCIONAL</v>
      </c>
      <c r="BN13">
        <f t="shared" si="47"/>
      </c>
      <c r="BO13">
        <f t="shared" si="48"/>
      </c>
      <c r="BP13">
        <f t="shared" si="49"/>
      </c>
      <c r="BQ13">
        <f t="shared" si="50"/>
      </c>
      <c r="BR13">
        <f t="shared" si="51"/>
      </c>
      <c r="BS13">
        <f t="shared" si="52"/>
      </c>
      <c r="BT13">
        <f t="shared" si="53"/>
      </c>
      <c r="BU13">
        <f t="shared" si="54"/>
      </c>
      <c r="BV13">
        <f t="shared" si="55"/>
      </c>
      <c r="BW13">
        <f t="shared" si="56"/>
      </c>
      <c r="BX13">
        <f t="shared" si="57"/>
      </c>
      <c r="BY13">
        <f t="shared" si="58"/>
      </c>
      <c r="BZ13">
        <f t="shared" si="59"/>
      </c>
      <c r="CA13">
        <f t="shared" si="60"/>
      </c>
      <c r="CB13">
        <f t="shared" si="61"/>
      </c>
      <c r="CC13">
        <f t="shared" si="62"/>
      </c>
      <c r="CD13">
        <f t="shared" si="63"/>
      </c>
      <c r="CE13">
        <f t="shared" si="64"/>
      </c>
      <c r="CF13">
        <f t="shared" si="65"/>
      </c>
      <c r="CG13">
        <f t="shared" si="66"/>
      </c>
      <c r="CH13">
        <f t="shared" si="67"/>
      </c>
      <c r="CI13">
        <f t="shared" si="68"/>
      </c>
      <c r="CJ13">
        <f t="shared" si="69"/>
      </c>
      <c r="CK13">
        <f t="shared" si="70"/>
      </c>
      <c r="CL13">
        <f t="shared" si="71"/>
      </c>
      <c r="CM13">
        <f t="shared" si="72"/>
      </c>
      <c r="CN13">
        <f t="shared" si="73"/>
      </c>
      <c r="CO13">
        <f t="shared" si="74"/>
      </c>
      <c r="CP13">
        <f t="shared" si="75"/>
      </c>
      <c r="CQ13">
        <f t="shared" si="76"/>
      </c>
      <c r="CR13">
        <f t="shared" si="77"/>
      </c>
      <c r="CS13" t="s">
        <v>0</v>
      </c>
    </row>
    <row r="14" spans="1:97" ht="12.75">
      <c r="A14" s="15" t="s">
        <v>4</v>
      </c>
      <c r="B14" s="22">
        <v>13</v>
      </c>
      <c r="C14" s="23" t="str">
        <f>+Datos!B14</f>
        <v>DERECHO PROVINCIAL Y MUNICIPAL</v>
      </c>
      <c r="D14" s="24" t="str">
        <f t="shared" si="78"/>
        <v>Necesita aprobar········DERECHO CONSTITUCIONAL·······························</v>
      </c>
      <c r="F14">
        <f t="shared" si="79"/>
        <v>11</v>
      </c>
      <c r="G14" s="1">
        <f>+Datos!A15</f>
        <v>14</v>
      </c>
      <c r="H14" t="str">
        <f>+Datos!B15</f>
        <v>DERECHO COMERCIAL 1</v>
      </c>
      <c r="I14" s="1">
        <f>+Datos!C15</f>
        <v>11</v>
      </c>
      <c r="J14" s="1">
        <f>+Datos!D15</f>
        <v>0</v>
      </c>
      <c r="K14" s="1">
        <f>+Datos!E15</f>
        <v>0</v>
      </c>
      <c r="L14" s="1">
        <f>+Datos!F15</f>
        <v>0</v>
      </c>
      <c r="M14" s="1">
        <f>+Datos!G15</f>
        <v>0</v>
      </c>
      <c r="N14" s="1">
        <f>+Datos!H15</f>
        <v>0</v>
      </c>
      <c r="O14" s="1">
        <f>+Datos!I15</f>
        <v>0</v>
      </c>
      <c r="P14" s="1">
        <f>+Datos!J15</f>
        <v>0</v>
      </c>
      <c r="Q14" s="1">
        <f>+Datos!K15</f>
        <v>0</v>
      </c>
      <c r="R14" s="1">
        <f>+Datos!L15</f>
        <v>0</v>
      </c>
      <c r="S14" s="3">
        <f t="shared" si="0"/>
        <v>0</v>
      </c>
      <c r="T14" s="2">
        <f t="shared" si="1"/>
        <v>0</v>
      </c>
      <c r="U14" s="2">
        <f t="shared" si="2"/>
        <v>0</v>
      </c>
      <c r="V14" s="2">
        <f t="shared" si="3"/>
        <v>0</v>
      </c>
      <c r="W14" s="2">
        <f t="shared" si="4"/>
        <v>0</v>
      </c>
      <c r="X14" s="2">
        <f t="shared" si="5"/>
        <v>0</v>
      </c>
      <c r="Y14" s="2">
        <f t="shared" si="6"/>
        <v>0</v>
      </c>
      <c r="Z14" s="2">
        <f t="shared" si="7"/>
        <v>0</v>
      </c>
      <c r="AA14" s="2">
        <f t="shared" si="8"/>
        <v>0</v>
      </c>
      <c r="AB14" s="2">
        <f t="shared" si="9"/>
        <v>0</v>
      </c>
      <c r="AC14" s="2">
        <f t="shared" si="10"/>
        <v>11</v>
      </c>
      <c r="AD14" s="2">
        <f t="shared" si="11"/>
        <v>0</v>
      </c>
      <c r="AE14" s="2">
        <f t="shared" si="12"/>
        <v>0</v>
      </c>
      <c r="AF14" s="2">
        <f t="shared" si="13"/>
        <v>0</v>
      </c>
      <c r="AG14" s="2">
        <f t="shared" si="14"/>
        <v>0</v>
      </c>
      <c r="AH14" s="2">
        <f t="shared" si="15"/>
        <v>0</v>
      </c>
      <c r="AI14" s="2">
        <f t="shared" si="16"/>
        <v>0</v>
      </c>
      <c r="AJ14" s="2">
        <f t="shared" si="17"/>
        <v>0</v>
      </c>
      <c r="AK14" s="2">
        <f t="shared" si="18"/>
        <v>0</v>
      </c>
      <c r="AL14" s="2">
        <f t="shared" si="19"/>
        <v>0</v>
      </c>
      <c r="AM14" s="2">
        <f t="shared" si="20"/>
        <v>0</v>
      </c>
      <c r="AN14" s="2">
        <f t="shared" si="21"/>
        <v>0</v>
      </c>
      <c r="AO14" s="2">
        <f t="shared" si="22"/>
        <v>0</v>
      </c>
      <c r="AP14" s="2">
        <f t="shared" si="23"/>
        <v>0</v>
      </c>
      <c r="AQ14" s="2">
        <f t="shared" si="24"/>
        <v>0</v>
      </c>
      <c r="AR14" s="2">
        <f t="shared" si="25"/>
        <v>0</v>
      </c>
      <c r="AS14" s="2">
        <f t="shared" si="26"/>
        <v>0</v>
      </c>
      <c r="AT14" s="2">
        <f t="shared" si="27"/>
        <v>0</v>
      </c>
      <c r="AU14" s="2">
        <f t="shared" si="28"/>
        <v>0</v>
      </c>
      <c r="AV14" s="2">
        <f t="shared" si="29"/>
        <v>0</v>
      </c>
      <c r="AW14" s="2">
        <f t="shared" si="30"/>
        <v>0</v>
      </c>
      <c r="AX14" s="2">
        <f t="shared" si="31"/>
        <v>0</v>
      </c>
      <c r="AY14" s="2">
        <f t="shared" si="32"/>
        <v>0</v>
      </c>
      <c r="AZ14" s="2">
        <f t="shared" si="33"/>
        <v>0</v>
      </c>
      <c r="BA14" s="2">
        <f t="shared" si="34"/>
        <v>0</v>
      </c>
      <c r="BB14" s="2">
        <f t="shared" si="35"/>
        <v>0</v>
      </c>
      <c r="BC14" s="2">
        <f t="shared" si="36"/>
        <v>0</v>
      </c>
      <c r="BD14" s="2">
        <f t="shared" si="37"/>
        <v>0</v>
      </c>
      <c r="BE14" s="4">
        <f t="shared" si="38"/>
        <v>0</v>
      </c>
      <c r="BF14" s="3">
        <f t="shared" si="39"/>
      </c>
      <c r="BG14">
        <f t="shared" si="40"/>
      </c>
      <c r="BH14">
        <f t="shared" si="41"/>
      </c>
      <c r="BI14">
        <f t="shared" si="42"/>
      </c>
      <c r="BJ14">
        <f t="shared" si="43"/>
      </c>
      <c r="BK14">
        <f t="shared" si="44"/>
      </c>
      <c r="BL14">
        <f t="shared" si="45"/>
      </c>
      <c r="BM14">
        <f t="shared" si="46"/>
      </c>
      <c r="BN14">
        <f t="shared" si="47"/>
      </c>
      <c r="BO14">
        <f t="shared" si="48"/>
      </c>
      <c r="BP14" t="str">
        <f t="shared" si="49"/>
        <v>DERECHO CIVIL 3</v>
      </c>
      <c r="BQ14">
        <f t="shared" si="50"/>
      </c>
      <c r="BR14">
        <f t="shared" si="51"/>
      </c>
      <c r="BS14">
        <f t="shared" si="52"/>
      </c>
      <c r="BT14">
        <f t="shared" si="53"/>
      </c>
      <c r="BU14">
        <f t="shared" si="54"/>
      </c>
      <c r="BV14">
        <f t="shared" si="55"/>
      </c>
      <c r="BW14">
        <f t="shared" si="56"/>
      </c>
      <c r="BX14">
        <f t="shared" si="57"/>
      </c>
      <c r="BY14">
        <f t="shared" si="58"/>
      </c>
      <c r="BZ14">
        <f t="shared" si="59"/>
      </c>
      <c r="CA14">
        <f t="shared" si="60"/>
      </c>
      <c r="CB14">
        <f t="shared" si="61"/>
      </c>
      <c r="CC14">
        <f t="shared" si="62"/>
      </c>
      <c r="CD14">
        <f t="shared" si="63"/>
      </c>
      <c r="CE14">
        <f t="shared" si="64"/>
      </c>
      <c r="CF14">
        <f t="shared" si="65"/>
      </c>
      <c r="CG14">
        <f t="shared" si="66"/>
      </c>
      <c r="CH14">
        <f t="shared" si="67"/>
      </c>
      <c r="CI14">
        <f t="shared" si="68"/>
      </c>
      <c r="CJ14">
        <f t="shared" si="69"/>
      </c>
      <c r="CK14">
        <f t="shared" si="70"/>
      </c>
      <c r="CL14">
        <f t="shared" si="71"/>
      </c>
      <c r="CM14">
        <f t="shared" si="72"/>
      </c>
      <c r="CN14">
        <f t="shared" si="73"/>
      </c>
      <c r="CO14">
        <f t="shared" si="74"/>
      </c>
      <c r="CP14">
        <f t="shared" si="75"/>
      </c>
      <c r="CQ14">
        <f t="shared" si="76"/>
      </c>
      <c r="CR14">
        <f t="shared" si="77"/>
      </c>
      <c r="CS14" t="s">
        <v>0</v>
      </c>
    </row>
    <row r="15" spans="1:97" ht="12.75">
      <c r="A15" s="15" t="s">
        <v>4</v>
      </c>
      <c r="B15" s="22">
        <v>14</v>
      </c>
      <c r="C15" s="23" t="str">
        <f>+Datos!B15</f>
        <v>DERECHO COMERCIAL 1</v>
      </c>
      <c r="D15" s="24" t="str">
        <f t="shared" si="78"/>
        <v>Necesita aprobar···········DERECHO CIVIL 3····························</v>
      </c>
      <c r="F15">
        <f t="shared" si="79"/>
        <v>20</v>
      </c>
      <c r="G15" s="1">
        <f>+Datos!A16</f>
        <v>15</v>
      </c>
      <c r="H15" t="str">
        <f>+Datos!B16</f>
        <v>DERECHO PROCESAL 1</v>
      </c>
      <c r="I15" s="1">
        <f>+Datos!C16</f>
        <v>8</v>
      </c>
      <c r="J15" s="1">
        <f>+Datos!D16</f>
        <v>12</v>
      </c>
      <c r="K15" s="1">
        <f>+Datos!E16</f>
        <v>0</v>
      </c>
      <c r="L15" s="1">
        <f>+Datos!F16</f>
        <v>0</v>
      </c>
      <c r="M15" s="1">
        <f>+Datos!G16</f>
        <v>0</v>
      </c>
      <c r="N15" s="1">
        <f>+Datos!H16</f>
        <v>0</v>
      </c>
      <c r="O15" s="1">
        <f>+Datos!I16</f>
        <v>0</v>
      </c>
      <c r="P15" s="1">
        <f>+Datos!J16</f>
        <v>0</v>
      </c>
      <c r="Q15" s="1">
        <f>+Datos!K16</f>
        <v>0</v>
      </c>
      <c r="R15" s="1">
        <f>+Datos!L16</f>
        <v>0</v>
      </c>
      <c r="S15" s="3">
        <f t="shared" si="0"/>
        <v>0</v>
      </c>
      <c r="T15" s="2">
        <f t="shared" si="1"/>
        <v>0</v>
      </c>
      <c r="U15" s="2">
        <f t="shared" si="2"/>
        <v>0</v>
      </c>
      <c r="V15" s="2">
        <f t="shared" si="3"/>
        <v>0</v>
      </c>
      <c r="W15" s="2">
        <f t="shared" si="4"/>
        <v>0</v>
      </c>
      <c r="X15" s="2">
        <f t="shared" si="5"/>
        <v>0</v>
      </c>
      <c r="Y15" s="2">
        <f t="shared" si="6"/>
        <v>0</v>
      </c>
      <c r="Z15" s="2">
        <f t="shared" si="7"/>
        <v>8</v>
      </c>
      <c r="AA15" s="2">
        <f t="shared" si="8"/>
        <v>0</v>
      </c>
      <c r="AB15" s="2">
        <f t="shared" si="9"/>
        <v>0</v>
      </c>
      <c r="AC15" s="2">
        <f t="shared" si="10"/>
        <v>0</v>
      </c>
      <c r="AD15" s="2">
        <f t="shared" si="11"/>
        <v>12</v>
      </c>
      <c r="AE15" s="2">
        <f t="shared" si="12"/>
        <v>0</v>
      </c>
      <c r="AF15" s="2">
        <f t="shared" si="13"/>
        <v>0</v>
      </c>
      <c r="AG15" s="2">
        <f t="shared" si="14"/>
        <v>0</v>
      </c>
      <c r="AH15" s="2">
        <f t="shared" si="15"/>
        <v>0</v>
      </c>
      <c r="AI15" s="2">
        <f t="shared" si="16"/>
        <v>0</v>
      </c>
      <c r="AJ15" s="2">
        <f t="shared" si="17"/>
        <v>0</v>
      </c>
      <c r="AK15" s="2">
        <f t="shared" si="18"/>
        <v>0</v>
      </c>
      <c r="AL15" s="2">
        <f t="shared" si="19"/>
        <v>0</v>
      </c>
      <c r="AM15" s="2">
        <f t="shared" si="20"/>
        <v>0</v>
      </c>
      <c r="AN15" s="2">
        <f t="shared" si="21"/>
        <v>0</v>
      </c>
      <c r="AO15" s="2">
        <f t="shared" si="22"/>
        <v>0</v>
      </c>
      <c r="AP15" s="2">
        <f t="shared" si="23"/>
        <v>0</v>
      </c>
      <c r="AQ15" s="2">
        <f t="shared" si="24"/>
        <v>0</v>
      </c>
      <c r="AR15" s="2">
        <f t="shared" si="25"/>
        <v>0</v>
      </c>
      <c r="AS15" s="2">
        <f t="shared" si="26"/>
        <v>0</v>
      </c>
      <c r="AT15" s="2">
        <f t="shared" si="27"/>
        <v>0</v>
      </c>
      <c r="AU15" s="2">
        <f t="shared" si="28"/>
        <v>0</v>
      </c>
      <c r="AV15" s="2">
        <f t="shared" si="29"/>
        <v>0</v>
      </c>
      <c r="AW15" s="2">
        <f t="shared" si="30"/>
        <v>0</v>
      </c>
      <c r="AX15" s="2">
        <f t="shared" si="31"/>
        <v>0</v>
      </c>
      <c r="AY15" s="2">
        <f t="shared" si="32"/>
        <v>0</v>
      </c>
      <c r="AZ15" s="2">
        <f t="shared" si="33"/>
        <v>0</v>
      </c>
      <c r="BA15" s="2">
        <f t="shared" si="34"/>
        <v>0</v>
      </c>
      <c r="BB15" s="2">
        <f t="shared" si="35"/>
        <v>0</v>
      </c>
      <c r="BC15" s="2">
        <f t="shared" si="36"/>
        <v>0</v>
      </c>
      <c r="BD15" s="2">
        <f t="shared" si="37"/>
        <v>0</v>
      </c>
      <c r="BE15" s="4">
        <f t="shared" si="38"/>
        <v>0</v>
      </c>
      <c r="BF15" s="3">
        <f t="shared" si="39"/>
      </c>
      <c r="BG15">
        <f t="shared" si="40"/>
      </c>
      <c r="BH15">
        <f t="shared" si="41"/>
      </c>
      <c r="BI15">
        <f t="shared" si="42"/>
      </c>
      <c r="BJ15">
        <f t="shared" si="43"/>
      </c>
      <c r="BK15">
        <f t="shared" si="44"/>
      </c>
      <c r="BL15">
        <f t="shared" si="45"/>
      </c>
      <c r="BM15" t="str">
        <f t="shared" si="46"/>
        <v>DERECHO CONSTITUCIONAL</v>
      </c>
      <c r="BN15">
        <f t="shared" si="47"/>
      </c>
      <c r="BO15">
        <f t="shared" si="48"/>
      </c>
      <c r="BP15">
        <f t="shared" si="49"/>
      </c>
      <c r="BQ15" t="str">
        <f t="shared" si="50"/>
        <v>DERECHO PENAL 2</v>
      </c>
      <c r="BR15">
        <f t="shared" si="51"/>
      </c>
      <c r="BS15">
        <f t="shared" si="52"/>
      </c>
      <c r="BT15">
        <f t="shared" si="53"/>
      </c>
      <c r="BU15">
        <f t="shared" si="54"/>
      </c>
      <c r="BV15">
        <f t="shared" si="55"/>
      </c>
      <c r="BW15">
        <f t="shared" si="56"/>
      </c>
      <c r="BX15">
        <f t="shared" si="57"/>
      </c>
      <c r="BY15">
        <f t="shared" si="58"/>
      </c>
      <c r="BZ15">
        <f t="shared" si="59"/>
      </c>
      <c r="CA15">
        <f t="shared" si="60"/>
      </c>
      <c r="CB15">
        <f t="shared" si="61"/>
      </c>
      <c r="CC15">
        <f t="shared" si="62"/>
      </c>
      <c r="CD15">
        <f t="shared" si="63"/>
      </c>
      <c r="CE15">
        <f t="shared" si="64"/>
      </c>
      <c r="CF15">
        <f t="shared" si="65"/>
      </c>
      <c r="CG15">
        <f t="shared" si="66"/>
      </c>
      <c r="CH15">
        <f t="shared" si="67"/>
      </c>
      <c r="CI15">
        <f t="shared" si="68"/>
      </c>
      <c r="CJ15">
        <f t="shared" si="69"/>
      </c>
      <c r="CK15">
        <f t="shared" si="70"/>
      </c>
      <c r="CL15">
        <f t="shared" si="71"/>
      </c>
      <c r="CM15">
        <f t="shared" si="72"/>
      </c>
      <c r="CN15">
        <f t="shared" si="73"/>
      </c>
      <c r="CO15">
        <f t="shared" si="74"/>
      </c>
      <c r="CP15">
        <f t="shared" si="75"/>
      </c>
      <c r="CQ15">
        <f t="shared" si="76"/>
      </c>
      <c r="CR15">
        <f t="shared" si="77"/>
      </c>
      <c r="CS15" t="s">
        <v>0</v>
      </c>
    </row>
    <row r="16" spans="1:97" ht="12.75">
      <c r="A16" s="15" t="s">
        <v>4</v>
      </c>
      <c r="B16" s="22">
        <v>15</v>
      </c>
      <c r="C16" s="23" t="str">
        <f>+Datos!B16</f>
        <v>DERECHO PROCESAL 1</v>
      </c>
      <c r="D16" s="24" t="str">
        <f t="shared" si="78"/>
        <v>Necesita aprobar········DERECHO CONSTITUCIONAL····DERECHO PENAL 2···························</v>
      </c>
      <c r="F16">
        <f t="shared" si="79"/>
        <v>8</v>
      </c>
      <c r="G16" s="1">
        <f>+Datos!A17</f>
        <v>16</v>
      </c>
      <c r="H16" t="str">
        <f>+Datos!B17</f>
        <v>DERECHO INTERNACIONAL PÚBLICO</v>
      </c>
      <c r="I16" s="1">
        <f>+Datos!C17</f>
        <v>8</v>
      </c>
      <c r="J16" s="1">
        <f>+Datos!D17</f>
        <v>0</v>
      </c>
      <c r="K16" s="1">
        <f>+Datos!E17</f>
        <v>0</v>
      </c>
      <c r="L16" s="1">
        <f>+Datos!F17</f>
        <v>0</v>
      </c>
      <c r="M16" s="1">
        <f>+Datos!G17</f>
        <v>0</v>
      </c>
      <c r="N16" s="1">
        <f>+Datos!H17</f>
        <v>0</v>
      </c>
      <c r="O16" s="1">
        <f>+Datos!I17</f>
        <v>0</v>
      </c>
      <c r="P16" s="1">
        <f>+Datos!J17</f>
        <v>0</v>
      </c>
      <c r="Q16" s="1">
        <f>+Datos!K17</f>
        <v>0</v>
      </c>
      <c r="R16" s="1">
        <f>+Datos!L17</f>
        <v>0</v>
      </c>
      <c r="S16" s="3">
        <f t="shared" si="0"/>
        <v>0</v>
      </c>
      <c r="T16" s="2">
        <f t="shared" si="1"/>
        <v>0</v>
      </c>
      <c r="U16" s="2">
        <f t="shared" si="2"/>
        <v>0</v>
      </c>
      <c r="V16" s="2">
        <f t="shared" si="3"/>
        <v>0</v>
      </c>
      <c r="W16" s="2">
        <f t="shared" si="4"/>
        <v>0</v>
      </c>
      <c r="X16" s="2">
        <f t="shared" si="5"/>
        <v>0</v>
      </c>
      <c r="Y16" s="2">
        <f t="shared" si="6"/>
        <v>0</v>
      </c>
      <c r="Z16" s="2">
        <f t="shared" si="7"/>
        <v>8</v>
      </c>
      <c r="AA16" s="2">
        <f t="shared" si="8"/>
        <v>0</v>
      </c>
      <c r="AB16" s="2">
        <f t="shared" si="9"/>
        <v>0</v>
      </c>
      <c r="AC16" s="2">
        <f t="shared" si="10"/>
        <v>0</v>
      </c>
      <c r="AD16" s="2">
        <f t="shared" si="11"/>
        <v>0</v>
      </c>
      <c r="AE16" s="2">
        <f t="shared" si="12"/>
        <v>0</v>
      </c>
      <c r="AF16" s="2">
        <f t="shared" si="13"/>
        <v>0</v>
      </c>
      <c r="AG16" s="2">
        <f t="shared" si="14"/>
        <v>0</v>
      </c>
      <c r="AH16" s="2">
        <f t="shared" si="15"/>
        <v>0</v>
      </c>
      <c r="AI16" s="2">
        <f t="shared" si="16"/>
        <v>0</v>
      </c>
      <c r="AJ16" s="2">
        <f t="shared" si="17"/>
        <v>0</v>
      </c>
      <c r="AK16" s="2">
        <f t="shared" si="18"/>
        <v>0</v>
      </c>
      <c r="AL16" s="2">
        <f t="shared" si="19"/>
        <v>0</v>
      </c>
      <c r="AM16" s="2">
        <f t="shared" si="20"/>
        <v>0</v>
      </c>
      <c r="AN16" s="2">
        <f t="shared" si="21"/>
        <v>0</v>
      </c>
      <c r="AO16" s="2">
        <f t="shared" si="22"/>
        <v>0</v>
      </c>
      <c r="AP16" s="2">
        <f t="shared" si="23"/>
        <v>0</v>
      </c>
      <c r="AQ16" s="2">
        <f t="shared" si="24"/>
        <v>0</v>
      </c>
      <c r="AR16" s="2">
        <f t="shared" si="25"/>
        <v>0</v>
      </c>
      <c r="AS16" s="2">
        <f t="shared" si="26"/>
        <v>0</v>
      </c>
      <c r="AT16" s="2">
        <f t="shared" si="27"/>
        <v>0</v>
      </c>
      <c r="AU16" s="2">
        <f t="shared" si="28"/>
        <v>0</v>
      </c>
      <c r="AV16" s="2">
        <f t="shared" si="29"/>
        <v>0</v>
      </c>
      <c r="AW16" s="2">
        <f t="shared" si="30"/>
        <v>0</v>
      </c>
      <c r="AX16" s="2">
        <f t="shared" si="31"/>
        <v>0</v>
      </c>
      <c r="AY16" s="2">
        <f t="shared" si="32"/>
        <v>0</v>
      </c>
      <c r="AZ16" s="2">
        <f t="shared" si="33"/>
        <v>0</v>
      </c>
      <c r="BA16" s="2">
        <f t="shared" si="34"/>
        <v>0</v>
      </c>
      <c r="BB16" s="2">
        <f t="shared" si="35"/>
        <v>0</v>
      </c>
      <c r="BC16" s="2">
        <f t="shared" si="36"/>
        <v>0</v>
      </c>
      <c r="BD16" s="2">
        <f t="shared" si="37"/>
        <v>0</v>
      </c>
      <c r="BE16" s="4">
        <f t="shared" si="38"/>
        <v>0</v>
      </c>
      <c r="BF16" s="3">
        <f t="shared" si="39"/>
      </c>
      <c r="BG16">
        <f t="shared" si="40"/>
      </c>
      <c r="BH16">
        <f t="shared" si="41"/>
      </c>
      <c r="BI16">
        <f t="shared" si="42"/>
      </c>
      <c r="BJ16">
        <f t="shared" si="43"/>
      </c>
      <c r="BK16">
        <f t="shared" si="44"/>
      </c>
      <c r="BL16">
        <f t="shared" si="45"/>
      </c>
      <c r="BM16" t="str">
        <f t="shared" si="46"/>
        <v>DERECHO CONSTITUCIONAL</v>
      </c>
      <c r="BN16">
        <f t="shared" si="47"/>
      </c>
      <c r="BO16">
        <f t="shared" si="48"/>
      </c>
      <c r="BP16">
        <f t="shared" si="49"/>
      </c>
      <c r="BQ16">
        <f t="shared" si="50"/>
      </c>
      <c r="BR16">
        <f t="shared" si="51"/>
      </c>
      <c r="BS16">
        <f t="shared" si="52"/>
      </c>
      <c r="BT16">
        <f t="shared" si="53"/>
      </c>
      <c r="BU16">
        <f t="shared" si="54"/>
      </c>
      <c r="BV16">
        <f t="shared" si="55"/>
      </c>
      <c r="BW16">
        <f t="shared" si="56"/>
      </c>
      <c r="BX16">
        <f t="shared" si="57"/>
      </c>
      <c r="BY16">
        <f t="shared" si="58"/>
      </c>
      <c r="BZ16">
        <f t="shared" si="59"/>
      </c>
      <c r="CA16">
        <f t="shared" si="60"/>
      </c>
      <c r="CB16">
        <f t="shared" si="61"/>
      </c>
      <c r="CC16">
        <f t="shared" si="62"/>
      </c>
      <c r="CD16">
        <f t="shared" si="63"/>
      </c>
      <c r="CE16">
        <f t="shared" si="64"/>
      </c>
      <c r="CF16">
        <f t="shared" si="65"/>
      </c>
      <c r="CG16">
        <f t="shared" si="66"/>
      </c>
      <c r="CH16">
        <f t="shared" si="67"/>
      </c>
      <c r="CI16">
        <f t="shared" si="68"/>
      </c>
      <c r="CJ16">
        <f t="shared" si="69"/>
      </c>
      <c r="CK16">
        <f t="shared" si="70"/>
      </c>
      <c r="CL16">
        <f t="shared" si="71"/>
      </c>
      <c r="CM16">
        <f t="shared" si="72"/>
      </c>
      <c r="CN16">
        <f t="shared" si="73"/>
      </c>
      <c r="CO16">
        <f t="shared" si="74"/>
      </c>
      <c r="CP16">
        <f t="shared" si="75"/>
      </c>
      <c r="CQ16">
        <f t="shared" si="76"/>
      </c>
      <c r="CR16">
        <f t="shared" si="77"/>
      </c>
      <c r="CS16" t="s">
        <v>0</v>
      </c>
    </row>
    <row r="17" spans="1:97" ht="12.75">
      <c r="A17" s="15" t="s">
        <v>4</v>
      </c>
      <c r="B17" s="22">
        <v>16</v>
      </c>
      <c r="C17" s="23" t="str">
        <f>+Datos!B17</f>
        <v>DERECHO INTERNACIONAL PÚBLICO</v>
      </c>
      <c r="D17" s="24" t="str">
        <f t="shared" si="78"/>
        <v>Necesita aprobar········DERECHO CONSTITUCIONAL·······························</v>
      </c>
      <c r="F17">
        <f t="shared" si="79"/>
        <v>0</v>
      </c>
      <c r="G17" s="1">
        <f>+Datos!A18</f>
        <v>17</v>
      </c>
      <c r="H17" t="str">
        <f>+Datos!B18</f>
        <v>ADAPT. PROF. PROC. PENALES</v>
      </c>
      <c r="I17" s="1">
        <f>+Datos!C18</f>
        <v>0</v>
      </c>
      <c r="J17" s="1">
        <f>+Datos!D18</f>
        <v>0</v>
      </c>
      <c r="K17" s="1">
        <f>+Datos!E18</f>
        <v>0</v>
      </c>
      <c r="L17" s="1">
        <f>+Datos!F18</f>
        <v>0</v>
      </c>
      <c r="M17" s="1">
        <f>+Datos!G18</f>
        <v>0</v>
      </c>
      <c r="N17" s="1">
        <f>+Datos!H18</f>
        <v>0</v>
      </c>
      <c r="O17" s="1">
        <f>+Datos!I18</f>
        <v>0</v>
      </c>
      <c r="P17" s="1">
        <f>+Datos!J18</f>
        <v>0</v>
      </c>
      <c r="Q17" s="1">
        <f>+Datos!K18</f>
        <v>0</v>
      </c>
      <c r="R17" s="1">
        <f>+Datos!L18</f>
        <v>0</v>
      </c>
      <c r="S17" s="3">
        <f t="shared" si="0"/>
        <v>0</v>
      </c>
      <c r="T17" s="2">
        <f t="shared" si="1"/>
        <v>0</v>
      </c>
      <c r="U17" s="2">
        <f t="shared" si="2"/>
        <v>0</v>
      </c>
      <c r="V17" s="2">
        <f t="shared" si="3"/>
        <v>0</v>
      </c>
      <c r="W17" s="2">
        <f t="shared" si="4"/>
        <v>0</v>
      </c>
      <c r="X17" s="2">
        <f t="shared" si="5"/>
        <v>0</v>
      </c>
      <c r="Y17" s="2">
        <f t="shared" si="6"/>
        <v>0</v>
      </c>
      <c r="Z17" s="2">
        <f t="shared" si="7"/>
        <v>0</v>
      </c>
      <c r="AA17" s="2">
        <f t="shared" si="8"/>
        <v>0</v>
      </c>
      <c r="AB17" s="2">
        <f t="shared" si="9"/>
        <v>0</v>
      </c>
      <c r="AC17" s="2">
        <f t="shared" si="10"/>
        <v>0</v>
      </c>
      <c r="AD17" s="2">
        <f t="shared" si="11"/>
        <v>0</v>
      </c>
      <c r="AE17" s="2">
        <f t="shared" si="12"/>
        <v>0</v>
      </c>
      <c r="AF17" s="2">
        <f t="shared" si="13"/>
        <v>0</v>
      </c>
      <c r="AG17" s="2">
        <f t="shared" si="14"/>
        <v>0</v>
      </c>
      <c r="AH17" s="2">
        <f t="shared" si="15"/>
        <v>0</v>
      </c>
      <c r="AI17" s="2">
        <f t="shared" si="16"/>
        <v>0</v>
      </c>
      <c r="AJ17" s="2">
        <f t="shared" si="17"/>
        <v>0</v>
      </c>
      <c r="AK17" s="2">
        <f t="shared" si="18"/>
        <v>0</v>
      </c>
      <c r="AL17" s="2">
        <f t="shared" si="19"/>
        <v>0</v>
      </c>
      <c r="AM17" s="2">
        <f t="shared" si="20"/>
        <v>0</v>
      </c>
      <c r="AN17" s="2">
        <f t="shared" si="21"/>
        <v>0</v>
      </c>
      <c r="AO17" s="2">
        <f t="shared" si="22"/>
        <v>0</v>
      </c>
      <c r="AP17" s="2">
        <f t="shared" si="23"/>
        <v>0</v>
      </c>
      <c r="AQ17" s="2">
        <f t="shared" si="24"/>
        <v>0</v>
      </c>
      <c r="AR17" s="2">
        <f t="shared" si="25"/>
        <v>0</v>
      </c>
      <c r="AS17" s="2">
        <f t="shared" si="26"/>
        <v>0</v>
      </c>
      <c r="AT17" s="2">
        <f t="shared" si="27"/>
        <v>0</v>
      </c>
      <c r="AU17" s="2">
        <f t="shared" si="28"/>
        <v>0</v>
      </c>
      <c r="AV17" s="2">
        <f t="shared" si="29"/>
        <v>0</v>
      </c>
      <c r="AW17" s="2">
        <f t="shared" si="30"/>
        <v>0</v>
      </c>
      <c r="AX17" s="2">
        <f t="shared" si="31"/>
        <v>0</v>
      </c>
      <c r="AY17" s="2">
        <f t="shared" si="32"/>
        <v>0</v>
      </c>
      <c r="AZ17" s="2">
        <f t="shared" si="33"/>
        <v>0</v>
      </c>
      <c r="BA17" s="2">
        <f t="shared" si="34"/>
        <v>0</v>
      </c>
      <c r="BB17" s="2">
        <f t="shared" si="35"/>
        <v>0</v>
      </c>
      <c r="BC17" s="2">
        <f t="shared" si="36"/>
        <v>0</v>
      </c>
      <c r="BD17" s="2">
        <f t="shared" si="37"/>
        <v>0</v>
      </c>
      <c r="BE17" s="4">
        <f t="shared" si="38"/>
        <v>0</v>
      </c>
      <c r="BF17" s="3">
        <f t="shared" si="39"/>
      </c>
      <c r="BG17">
        <f t="shared" si="40"/>
      </c>
      <c r="BH17">
        <f t="shared" si="41"/>
      </c>
      <c r="BI17">
        <f t="shared" si="42"/>
      </c>
      <c r="BJ17">
        <f t="shared" si="43"/>
      </c>
      <c r="BK17">
        <f t="shared" si="44"/>
      </c>
      <c r="BL17">
        <f t="shared" si="45"/>
      </c>
      <c r="BM17">
        <f t="shared" si="46"/>
      </c>
      <c r="BN17">
        <f t="shared" si="47"/>
      </c>
      <c r="BO17">
        <f t="shared" si="48"/>
      </c>
      <c r="BP17">
        <f t="shared" si="49"/>
      </c>
      <c r="BQ17">
        <f t="shared" si="50"/>
      </c>
      <c r="BR17">
        <f t="shared" si="51"/>
      </c>
      <c r="BS17">
        <f t="shared" si="52"/>
      </c>
      <c r="BT17">
        <f t="shared" si="53"/>
      </c>
      <c r="BU17">
        <f t="shared" si="54"/>
      </c>
      <c r="BV17">
        <f t="shared" si="55"/>
      </c>
      <c r="BW17">
        <f t="shared" si="56"/>
      </c>
      <c r="BX17">
        <f t="shared" si="57"/>
      </c>
      <c r="BY17">
        <f t="shared" si="58"/>
      </c>
      <c r="BZ17">
        <f t="shared" si="59"/>
      </c>
      <c r="CA17">
        <f t="shared" si="60"/>
      </c>
      <c r="CB17">
        <f t="shared" si="61"/>
      </c>
      <c r="CC17">
        <f t="shared" si="62"/>
      </c>
      <c r="CD17">
        <f t="shared" si="63"/>
      </c>
      <c r="CE17">
        <f t="shared" si="64"/>
      </c>
      <c r="CF17">
        <f t="shared" si="65"/>
      </c>
      <c r="CG17">
        <f t="shared" si="66"/>
      </c>
      <c r="CH17">
        <f t="shared" si="67"/>
      </c>
      <c r="CI17">
        <f t="shared" si="68"/>
      </c>
      <c r="CJ17">
        <f t="shared" si="69"/>
      </c>
      <c r="CK17">
        <f t="shared" si="70"/>
      </c>
      <c r="CL17">
        <f t="shared" si="71"/>
      </c>
      <c r="CM17">
        <f t="shared" si="72"/>
      </c>
      <c r="CN17">
        <f t="shared" si="73"/>
      </c>
      <c r="CO17">
        <f t="shared" si="74"/>
      </c>
      <c r="CP17">
        <f t="shared" si="75"/>
      </c>
      <c r="CQ17">
        <f t="shared" si="76"/>
      </c>
      <c r="CR17">
        <f t="shared" si="77"/>
      </c>
      <c r="CS17" t="s">
        <v>0</v>
      </c>
    </row>
    <row r="18" spans="1:97" ht="12.75">
      <c r="A18" s="15" t="s">
        <v>4</v>
      </c>
      <c r="B18" s="22">
        <v>17</v>
      </c>
      <c r="C18" s="23" t="str">
        <f>+Datos!B18</f>
        <v>ADAPT. PROF. PROC. PENALES</v>
      </c>
      <c r="D18" s="24" t="str">
        <f t="shared" si="78"/>
        <v>Disponible para cursar</v>
      </c>
      <c r="F18">
        <f t="shared" si="79"/>
        <v>11</v>
      </c>
      <c r="G18" s="1">
        <f>+Datos!A19</f>
        <v>18</v>
      </c>
      <c r="H18" t="str">
        <f>+Datos!B19</f>
        <v>DERECHO CIVIL 4</v>
      </c>
      <c r="I18" s="1">
        <f>+Datos!C19</f>
        <v>11</v>
      </c>
      <c r="J18" s="1">
        <f>+Datos!D19</f>
        <v>0</v>
      </c>
      <c r="K18" s="1">
        <f>+Datos!E19</f>
        <v>0</v>
      </c>
      <c r="L18" s="1">
        <f>+Datos!F19</f>
        <v>0</v>
      </c>
      <c r="M18" s="1">
        <f>+Datos!G19</f>
        <v>0</v>
      </c>
      <c r="N18" s="1">
        <f>+Datos!H19</f>
        <v>0</v>
      </c>
      <c r="O18" s="1">
        <f>+Datos!I19</f>
        <v>0</v>
      </c>
      <c r="P18" s="1">
        <f>+Datos!J19</f>
        <v>0</v>
      </c>
      <c r="Q18" s="1">
        <f>+Datos!K19</f>
        <v>0</v>
      </c>
      <c r="R18" s="1">
        <f>+Datos!L19</f>
        <v>0</v>
      </c>
      <c r="S18" s="3">
        <f t="shared" si="0"/>
        <v>0</v>
      </c>
      <c r="T18" s="2">
        <f t="shared" si="1"/>
        <v>0</v>
      </c>
      <c r="U18" s="2">
        <f t="shared" si="2"/>
        <v>0</v>
      </c>
      <c r="V18" s="2">
        <f t="shared" si="3"/>
        <v>0</v>
      </c>
      <c r="W18" s="2">
        <f t="shared" si="4"/>
        <v>0</v>
      </c>
      <c r="X18" s="2">
        <f t="shared" si="5"/>
        <v>0</v>
      </c>
      <c r="Y18" s="2">
        <f t="shared" si="6"/>
        <v>0</v>
      </c>
      <c r="Z18" s="2">
        <f t="shared" si="7"/>
        <v>0</v>
      </c>
      <c r="AA18" s="2">
        <f t="shared" si="8"/>
        <v>0</v>
      </c>
      <c r="AB18" s="2">
        <f t="shared" si="9"/>
        <v>0</v>
      </c>
      <c r="AC18" s="2">
        <f t="shared" si="10"/>
        <v>11</v>
      </c>
      <c r="AD18" s="2">
        <f t="shared" si="11"/>
        <v>0</v>
      </c>
      <c r="AE18" s="2">
        <f t="shared" si="12"/>
        <v>0</v>
      </c>
      <c r="AF18" s="2">
        <f t="shared" si="13"/>
        <v>0</v>
      </c>
      <c r="AG18" s="2">
        <f t="shared" si="14"/>
        <v>0</v>
      </c>
      <c r="AH18" s="2">
        <f t="shared" si="15"/>
        <v>0</v>
      </c>
      <c r="AI18" s="2">
        <f t="shared" si="16"/>
        <v>0</v>
      </c>
      <c r="AJ18" s="2">
        <f t="shared" si="17"/>
        <v>0</v>
      </c>
      <c r="AK18" s="2">
        <f t="shared" si="18"/>
        <v>0</v>
      </c>
      <c r="AL18" s="2">
        <f t="shared" si="19"/>
        <v>0</v>
      </c>
      <c r="AM18" s="2">
        <f t="shared" si="20"/>
        <v>0</v>
      </c>
      <c r="AN18" s="2">
        <f t="shared" si="21"/>
        <v>0</v>
      </c>
      <c r="AO18" s="2">
        <f t="shared" si="22"/>
        <v>0</v>
      </c>
      <c r="AP18" s="2">
        <f t="shared" si="23"/>
        <v>0</v>
      </c>
      <c r="AQ18" s="2">
        <f t="shared" si="24"/>
        <v>0</v>
      </c>
      <c r="AR18" s="2">
        <f t="shared" si="25"/>
        <v>0</v>
      </c>
      <c r="AS18" s="2">
        <f t="shared" si="26"/>
        <v>0</v>
      </c>
      <c r="AT18" s="2">
        <f t="shared" si="27"/>
        <v>0</v>
      </c>
      <c r="AU18" s="2">
        <f t="shared" si="28"/>
        <v>0</v>
      </c>
      <c r="AV18" s="2">
        <f t="shared" si="29"/>
        <v>0</v>
      </c>
      <c r="AW18" s="2">
        <f t="shared" si="30"/>
        <v>0</v>
      </c>
      <c r="AX18" s="2">
        <f t="shared" si="31"/>
        <v>0</v>
      </c>
      <c r="AY18" s="2">
        <f t="shared" si="32"/>
        <v>0</v>
      </c>
      <c r="AZ18" s="2">
        <f t="shared" si="33"/>
        <v>0</v>
      </c>
      <c r="BA18" s="2">
        <f t="shared" si="34"/>
        <v>0</v>
      </c>
      <c r="BB18" s="2">
        <f t="shared" si="35"/>
        <v>0</v>
      </c>
      <c r="BC18" s="2">
        <f t="shared" si="36"/>
        <v>0</v>
      </c>
      <c r="BD18" s="2">
        <f t="shared" si="37"/>
        <v>0</v>
      </c>
      <c r="BE18" s="4">
        <f t="shared" si="38"/>
        <v>0</v>
      </c>
      <c r="BF18" s="3">
        <f t="shared" si="39"/>
      </c>
      <c r="BG18">
        <f t="shared" si="40"/>
      </c>
      <c r="BH18">
        <f t="shared" si="41"/>
      </c>
      <c r="BI18">
        <f t="shared" si="42"/>
      </c>
      <c r="BJ18">
        <f t="shared" si="43"/>
      </c>
      <c r="BK18">
        <f t="shared" si="44"/>
      </c>
      <c r="BL18">
        <f t="shared" si="45"/>
      </c>
      <c r="BM18">
        <f t="shared" si="46"/>
      </c>
      <c r="BN18">
        <f t="shared" si="47"/>
      </c>
      <c r="BO18">
        <f t="shared" si="48"/>
      </c>
      <c r="BP18" t="str">
        <f t="shared" si="49"/>
        <v>DERECHO CIVIL 3</v>
      </c>
      <c r="BQ18">
        <f t="shared" si="50"/>
      </c>
      <c r="BR18">
        <f t="shared" si="51"/>
      </c>
      <c r="BS18">
        <f t="shared" si="52"/>
      </c>
      <c r="BT18">
        <f t="shared" si="53"/>
      </c>
      <c r="BU18">
        <f t="shared" si="54"/>
      </c>
      <c r="BV18">
        <f t="shared" si="55"/>
      </c>
      <c r="BW18">
        <f t="shared" si="56"/>
      </c>
      <c r="BX18">
        <f t="shared" si="57"/>
      </c>
      <c r="BY18">
        <f t="shared" si="58"/>
      </c>
      <c r="BZ18">
        <f t="shared" si="59"/>
      </c>
      <c r="CA18">
        <f t="shared" si="60"/>
      </c>
      <c r="CB18">
        <f t="shared" si="61"/>
      </c>
      <c r="CC18">
        <f t="shared" si="62"/>
      </c>
      <c r="CD18">
        <f t="shared" si="63"/>
      </c>
      <c r="CE18">
        <f t="shared" si="64"/>
      </c>
      <c r="CF18">
        <f t="shared" si="65"/>
      </c>
      <c r="CG18">
        <f t="shared" si="66"/>
      </c>
      <c r="CH18">
        <f t="shared" si="67"/>
      </c>
      <c r="CI18">
        <f t="shared" si="68"/>
      </c>
      <c r="CJ18">
        <f t="shared" si="69"/>
      </c>
      <c r="CK18">
        <f t="shared" si="70"/>
      </c>
      <c r="CL18">
        <f t="shared" si="71"/>
      </c>
      <c r="CM18">
        <f t="shared" si="72"/>
      </c>
      <c r="CN18">
        <f t="shared" si="73"/>
      </c>
      <c r="CO18">
        <f t="shared" si="74"/>
      </c>
      <c r="CP18">
        <f t="shared" si="75"/>
      </c>
      <c r="CQ18">
        <f t="shared" si="76"/>
      </c>
      <c r="CR18">
        <f t="shared" si="77"/>
      </c>
      <c r="CS18" t="s">
        <v>0</v>
      </c>
    </row>
    <row r="19" spans="1:97" ht="12.75">
      <c r="A19" s="15" t="s">
        <v>4</v>
      </c>
      <c r="B19" s="22">
        <v>18</v>
      </c>
      <c r="C19" s="23" t="str">
        <f>+Datos!B19</f>
        <v>DERECHO CIVIL 4</v>
      </c>
      <c r="D19" s="24" t="str">
        <f t="shared" si="78"/>
        <v>Necesita aprobar···········DERECHO CIVIL 3····························</v>
      </c>
      <c r="F19">
        <f t="shared" si="79"/>
        <v>15</v>
      </c>
      <c r="G19" s="1">
        <f>+Datos!A20</f>
        <v>19</v>
      </c>
      <c r="H19" t="str">
        <f>+Datos!B20</f>
        <v>DERECHO PROCESAL 2</v>
      </c>
      <c r="I19" s="1">
        <f>+Datos!C20</f>
        <v>15</v>
      </c>
      <c r="J19" s="1">
        <f>+Datos!D20</f>
        <v>0</v>
      </c>
      <c r="K19" s="1">
        <f>+Datos!E20</f>
        <v>0</v>
      </c>
      <c r="L19" s="1">
        <f>+Datos!F20</f>
        <v>0</v>
      </c>
      <c r="M19" s="1">
        <f>+Datos!G20</f>
        <v>0</v>
      </c>
      <c r="N19" s="1">
        <f>+Datos!H20</f>
        <v>0</v>
      </c>
      <c r="O19" s="1">
        <f>+Datos!I20</f>
        <v>0</v>
      </c>
      <c r="P19" s="1">
        <f>+Datos!J20</f>
        <v>0</v>
      </c>
      <c r="Q19" s="1">
        <f>+Datos!K20</f>
        <v>0</v>
      </c>
      <c r="R19" s="1">
        <f>+Datos!L20</f>
        <v>0</v>
      </c>
      <c r="S19" s="3">
        <f t="shared" si="0"/>
        <v>0</v>
      </c>
      <c r="T19" s="2">
        <f t="shared" si="1"/>
        <v>0</v>
      </c>
      <c r="U19" s="2">
        <f t="shared" si="2"/>
        <v>0</v>
      </c>
      <c r="V19" s="2">
        <f t="shared" si="3"/>
        <v>0</v>
      </c>
      <c r="W19" s="2">
        <f t="shared" si="4"/>
        <v>0</v>
      </c>
      <c r="X19" s="2">
        <f t="shared" si="5"/>
        <v>0</v>
      </c>
      <c r="Y19" s="2">
        <f t="shared" si="6"/>
        <v>0</v>
      </c>
      <c r="Z19" s="2">
        <f t="shared" si="7"/>
        <v>0</v>
      </c>
      <c r="AA19" s="2">
        <f t="shared" si="8"/>
        <v>0</v>
      </c>
      <c r="AB19" s="2">
        <f t="shared" si="9"/>
        <v>0</v>
      </c>
      <c r="AC19" s="2">
        <f t="shared" si="10"/>
        <v>0</v>
      </c>
      <c r="AD19" s="2">
        <f t="shared" si="11"/>
        <v>0</v>
      </c>
      <c r="AE19" s="2">
        <f t="shared" si="12"/>
        <v>0</v>
      </c>
      <c r="AF19" s="2">
        <f t="shared" si="13"/>
        <v>0</v>
      </c>
      <c r="AG19" s="2">
        <f t="shared" si="14"/>
        <v>15</v>
      </c>
      <c r="AH19" s="2">
        <f t="shared" si="15"/>
        <v>0</v>
      </c>
      <c r="AI19" s="2">
        <f t="shared" si="16"/>
        <v>0</v>
      </c>
      <c r="AJ19" s="2">
        <f t="shared" si="17"/>
        <v>0</v>
      </c>
      <c r="AK19" s="2">
        <f t="shared" si="18"/>
        <v>0</v>
      </c>
      <c r="AL19" s="2">
        <f t="shared" si="19"/>
        <v>0</v>
      </c>
      <c r="AM19" s="2">
        <f t="shared" si="20"/>
        <v>0</v>
      </c>
      <c r="AN19" s="2">
        <f t="shared" si="21"/>
        <v>0</v>
      </c>
      <c r="AO19" s="2">
        <f t="shared" si="22"/>
        <v>0</v>
      </c>
      <c r="AP19" s="2">
        <f t="shared" si="23"/>
        <v>0</v>
      </c>
      <c r="AQ19" s="2">
        <f t="shared" si="24"/>
        <v>0</v>
      </c>
      <c r="AR19" s="2">
        <f t="shared" si="25"/>
        <v>0</v>
      </c>
      <c r="AS19" s="2">
        <f t="shared" si="26"/>
        <v>0</v>
      </c>
      <c r="AT19" s="2">
        <f t="shared" si="27"/>
        <v>0</v>
      </c>
      <c r="AU19" s="2">
        <f t="shared" si="28"/>
        <v>0</v>
      </c>
      <c r="AV19" s="2">
        <f t="shared" si="29"/>
        <v>0</v>
      </c>
      <c r="AW19" s="2">
        <f t="shared" si="30"/>
        <v>0</v>
      </c>
      <c r="AX19" s="2">
        <f t="shared" si="31"/>
        <v>0</v>
      </c>
      <c r="AY19" s="2">
        <f t="shared" si="32"/>
        <v>0</v>
      </c>
      <c r="AZ19" s="2">
        <f t="shared" si="33"/>
        <v>0</v>
      </c>
      <c r="BA19" s="2">
        <f t="shared" si="34"/>
        <v>0</v>
      </c>
      <c r="BB19" s="2">
        <f t="shared" si="35"/>
        <v>0</v>
      </c>
      <c r="BC19" s="2">
        <f t="shared" si="36"/>
        <v>0</v>
      </c>
      <c r="BD19" s="2">
        <f t="shared" si="37"/>
        <v>0</v>
      </c>
      <c r="BE19" s="4">
        <f t="shared" si="38"/>
        <v>0</v>
      </c>
      <c r="BF19" s="3">
        <f t="shared" si="39"/>
      </c>
      <c r="BG19">
        <f t="shared" si="40"/>
      </c>
      <c r="BH19">
        <f t="shared" si="41"/>
      </c>
      <c r="BI19">
        <f t="shared" si="42"/>
      </c>
      <c r="BJ19">
        <f t="shared" si="43"/>
      </c>
      <c r="BK19">
        <f t="shared" si="44"/>
      </c>
      <c r="BL19">
        <f t="shared" si="45"/>
      </c>
      <c r="BM19">
        <f t="shared" si="46"/>
      </c>
      <c r="BN19">
        <f t="shared" si="47"/>
      </c>
      <c r="BO19">
        <f t="shared" si="48"/>
      </c>
      <c r="BP19">
        <f t="shared" si="49"/>
      </c>
      <c r="BQ19">
        <f t="shared" si="50"/>
      </c>
      <c r="BR19">
        <f t="shared" si="51"/>
      </c>
      <c r="BS19">
        <f t="shared" si="52"/>
      </c>
      <c r="BT19" t="str">
        <f t="shared" si="53"/>
        <v>DERECHO PROCESAL 1</v>
      </c>
      <c r="BU19">
        <f t="shared" si="54"/>
      </c>
      <c r="BV19">
        <f t="shared" si="55"/>
      </c>
      <c r="BW19">
        <f t="shared" si="56"/>
      </c>
      <c r="BX19">
        <f t="shared" si="57"/>
      </c>
      <c r="BY19">
        <f t="shared" si="58"/>
      </c>
      <c r="BZ19">
        <f t="shared" si="59"/>
      </c>
      <c r="CA19">
        <f t="shared" si="60"/>
      </c>
      <c r="CB19">
        <f t="shared" si="61"/>
      </c>
      <c r="CC19">
        <f t="shared" si="62"/>
      </c>
      <c r="CD19">
        <f t="shared" si="63"/>
      </c>
      <c r="CE19">
        <f t="shared" si="64"/>
      </c>
      <c r="CF19">
        <f t="shared" si="65"/>
      </c>
      <c r="CG19">
        <f t="shared" si="66"/>
      </c>
      <c r="CH19">
        <f t="shared" si="67"/>
      </c>
      <c r="CI19">
        <f t="shared" si="68"/>
      </c>
      <c r="CJ19">
        <f t="shared" si="69"/>
      </c>
      <c r="CK19">
        <f t="shared" si="70"/>
      </c>
      <c r="CL19">
        <f t="shared" si="71"/>
      </c>
      <c r="CM19">
        <f t="shared" si="72"/>
      </c>
      <c r="CN19">
        <f t="shared" si="73"/>
      </c>
      <c r="CO19">
        <f t="shared" si="74"/>
      </c>
      <c r="CP19">
        <f t="shared" si="75"/>
      </c>
      <c r="CQ19">
        <f t="shared" si="76"/>
      </c>
      <c r="CR19">
        <f t="shared" si="77"/>
      </c>
      <c r="CS19" t="s">
        <v>0</v>
      </c>
    </row>
    <row r="20" spans="1:97" ht="12.75">
      <c r="A20" s="15" t="s">
        <v>4</v>
      </c>
      <c r="B20" s="22">
        <v>19</v>
      </c>
      <c r="C20" s="23" t="str">
        <f>+Datos!B20</f>
        <v>DERECHO PROCESAL 2</v>
      </c>
      <c r="D20" s="24" t="str">
        <f t="shared" si="78"/>
        <v>Necesita aprobar···············DERECHO PROCESAL 1························</v>
      </c>
      <c r="F20">
        <f t="shared" si="79"/>
        <v>33</v>
      </c>
      <c r="G20" s="1">
        <f>+Datos!A21</f>
        <v>20</v>
      </c>
      <c r="H20" t="str">
        <f>+Datos!B21</f>
        <v>DERECHO ADMINISTRATIVO 1</v>
      </c>
      <c r="I20" s="1">
        <f>+Datos!C21</f>
        <v>15</v>
      </c>
      <c r="J20" s="1">
        <f>+Datos!D21</f>
        <v>18</v>
      </c>
      <c r="K20" s="1">
        <f>+Datos!E21</f>
        <v>0</v>
      </c>
      <c r="L20" s="1">
        <f>+Datos!F21</f>
        <v>0</v>
      </c>
      <c r="M20" s="1">
        <f>+Datos!G21</f>
        <v>0</v>
      </c>
      <c r="N20" s="1">
        <f>+Datos!H21</f>
        <v>0</v>
      </c>
      <c r="O20" s="1">
        <f>+Datos!I21</f>
        <v>0</v>
      </c>
      <c r="P20" s="1">
        <f>+Datos!J21</f>
        <v>0</v>
      </c>
      <c r="Q20" s="1">
        <f>+Datos!K21</f>
        <v>0</v>
      </c>
      <c r="R20" s="1">
        <f>+Datos!L21</f>
        <v>0</v>
      </c>
      <c r="S20" s="3">
        <f t="shared" si="0"/>
        <v>0</v>
      </c>
      <c r="T20" s="2">
        <f t="shared" si="1"/>
        <v>0</v>
      </c>
      <c r="U20" s="2">
        <f t="shared" si="2"/>
        <v>0</v>
      </c>
      <c r="V20" s="2">
        <f t="shared" si="3"/>
        <v>0</v>
      </c>
      <c r="W20" s="2">
        <f t="shared" si="4"/>
        <v>0</v>
      </c>
      <c r="X20" s="2">
        <f t="shared" si="5"/>
        <v>0</v>
      </c>
      <c r="Y20" s="2">
        <f t="shared" si="6"/>
        <v>0</v>
      </c>
      <c r="Z20" s="2">
        <f t="shared" si="7"/>
        <v>0</v>
      </c>
      <c r="AA20" s="2">
        <f t="shared" si="8"/>
        <v>0</v>
      </c>
      <c r="AB20" s="2">
        <f t="shared" si="9"/>
        <v>0</v>
      </c>
      <c r="AC20" s="2">
        <f t="shared" si="10"/>
        <v>0</v>
      </c>
      <c r="AD20" s="2">
        <f t="shared" si="11"/>
        <v>0</v>
      </c>
      <c r="AE20" s="2">
        <f t="shared" si="12"/>
        <v>0</v>
      </c>
      <c r="AF20" s="2">
        <f t="shared" si="13"/>
        <v>0</v>
      </c>
      <c r="AG20" s="2">
        <f t="shared" si="14"/>
        <v>15</v>
      </c>
      <c r="AH20" s="2">
        <f t="shared" si="15"/>
        <v>0</v>
      </c>
      <c r="AI20" s="2">
        <f t="shared" si="16"/>
        <v>0</v>
      </c>
      <c r="AJ20" s="2">
        <f t="shared" si="17"/>
        <v>18</v>
      </c>
      <c r="AK20" s="2">
        <f t="shared" si="18"/>
        <v>0</v>
      </c>
      <c r="AL20" s="2">
        <f t="shared" si="19"/>
        <v>0</v>
      </c>
      <c r="AM20" s="2">
        <f t="shared" si="20"/>
        <v>0</v>
      </c>
      <c r="AN20" s="2">
        <f t="shared" si="21"/>
        <v>0</v>
      </c>
      <c r="AO20" s="2">
        <f t="shared" si="22"/>
        <v>0</v>
      </c>
      <c r="AP20" s="2">
        <f t="shared" si="23"/>
        <v>0</v>
      </c>
      <c r="AQ20" s="2">
        <f t="shared" si="24"/>
        <v>0</v>
      </c>
      <c r="AR20" s="2">
        <f t="shared" si="25"/>
        <v>0</v>
      </c>
      <c r="AS20" s="2">
        <f t="shared" si="26"/>
        <v>0</v>
      </c>
      <c r="AT20" s="2">
        <f t="shared" si="27"/>
        <v>0</v>
      </c>
      <c r="AU20" s="2">
        <f t="shared" si="28"/>
        <v>0</v>
      </c>
      <c r="AV20" s="2">
        <f t="shared" si="29"/>
        <v>0</v>
      </c>
      <c r="AW20" s="2">
        <f t="shared" si="30"/>
        <v>0</v>
      </c>
      <c r="AX20" s="2">
        <f t="shared" si="31"/>
        <v>0</v>
      </c>
      <c r="AY20" s="2">
        <f t="shared" si="32"/>
        <v>0</v>
      </c>
      <c r="AZ20" s="2">
        <f t="shared" si="33"/>
        <v>0</v>
      </c>
      <c r="BA20" s="2">
        <f t="shared" si="34"/>
        <v>0</v>
      </c>
      <c r="BB20" s="2">
        <f t="shared" si="35"/>
        <v>0</v>
      </c>
      <c r="BC20" s="2">
        <f t="shared" si="36"/>
        <v>0</v>
      </c>
      <c r="BD20" s="2">
        <f t="shared" si="37"/>
        <v>0</v>
      </c>
      <c r="BE20" s="4">
        <f t="shared" si="38"/>
        <v>0</v>
      </c>
      <c r="BF20" s="3">
        <f t="shared" si="39"/>
      </c>
      <c r="BG20">
        <f t="shared" si="40"/>
      </c>
      <c r="BH20">
        <f t="shared" si="41"/>
      </c>
      <c r="BI20">
        <f t="shared" si="42"/>
      </c>
      <c r="BJ20">
        <f t="shared" si="43"/>
      </c>
      <c r="BK20">
        <f t="shared" si="44"/>
      </c>
      <c r="BL20">
        <f t="shared" si="45"/>
      </c>
      <c r="BM20">
        <f t="shared" si="46"/>
      </c>
      <c r="BN20">
        <f t="shared" si="47"/>
      </c>
      <c r="BO20">
        <f t="shared" si="48"/>
      </c>
      <c r="BP20">
        <f t="shared" si="49"/>
      </c>
      <c r="BQ20">
        <f t="shared" si="50"/>
      </c>
      <c r="BR20">
        <f t="shared" si="51"/>
      </c>
      <c r="BS20">
        <f t="shared" si="52"/>
      </c>
      <c r="BT20" t="str">
        <f t="shared" si="53"/>
        <v>DERECHO PROCESAL 1</v>
      </c>
      <c r="BU20">
        <f t="shared" si="54"/>
      </c>
      <c r="BV20">
        <f t="shared" si="55"/>
      </c>
      <c r="BW20" t="str">
        <f t="shared" si="56"/>
        <v>DERECHO CIVIL 4</v>
      </c>
      <c r="BX20">
        <f t="shared" si="57"/>
      </c>
      <c r="BY20">
        <f t="shared" si="58"/>
      </c>
      <c r="BZ20">
        <f t="shared" si="59"/>
      </c>
      <c r="CA20">
        <f t="shared" si="60"/>
      </c>
      <c r="CB20">
        <f t="shared" si="61"/>
      </c>
      <c r="CC20">
        <f t="shared" si="62"/>
      </c>
      <c r="CD20">
        <f t="shared" si="63"/>
      </c>
      <c r="CE20">
        <f t="shared" si="64"/>
      </c>
      <c r="CF20">
        <f t="shared" si="65"/>
      </c>
      <c r="CG20">
        <f t="shared" si="66"/>
      </c>
      <c r="CH20">
        <f t="shared" si="67"/>
      </c>
      <c r="CI20">
        <f t="shared" si="68"/>
      </c>
      <c r="CJ20">
        <f t="shared" si="69"/>
      </c>
      <c r="CK20">
        <f t="shared" si="70"/>
      </c>
      <c r="CL20">
        <f t="shared" si="71"/>
      </c>
      <c r="CM20">
        <f t="shared" si="72"/>
      </c>
      <c r="CN20">
        <f t="shared" si="73"/>
      </c>
      <c r="CO20">
        <f t="shared" si="74"/>
      </c>
      <c r="CP20">
        <f t="shared" si="75"/>
      </c>
      <c r="CQ20">
        <f t="shared" si="76"/>
      </c>
      <c r="CR20">
        <f t="shared" si="77"/>
      </c>
      <c r="CS20" t="s">
        <v>0</v>
      </c>
    </row>
    <row r="21" spans="1:97" ht="12.75">
      <c r="A21" s="15" t="s">
        <v>4</v>
      </c>
      <c r="B21" s="22">
        <v>20</v>
      </c>
      <c r="C21" s="23" t="str">
        <f>+Datos!B21</f>
        <v>DERECHO ADMINISTRATIVO 1</v>
      </c>
      <c r="D21" s="24" t="str">
        <f t="shared" si="78"/>
        <v>Necesita aprobar···············DERECHO PROCESAL 1···DERECHO CIVIL 4·····················</v>
      </c>
      <c r="F21">
        <f t="shared" si="79"/>
        <v>19</v>
      </c>
      <c r="G21" s="1">
        <f>+Datos!A22</f>
        <v>21</v>
      </c>
      <c r="H21" t="str">
        <f>+Datos!B22</f>
        <v>DERECHO SOCIAL</v>
      </c>
      <c r="I21" s="1">
        <f>+Datos!C22</f>
        <v>8</v>
      </c>
      <c r="J21" s="1">
        <f>+Datos!D22</f>
        <v>11</v>
      </c>
      <c r="K21" s="1">
        <f>+Datos!E22</f>
        <v>0</v>
      </c>
      <c r="L21" s="1">
        <f>+Datos!F22</f>
        <v>0</v>
      </c>
      <c r="M21" s="1">
        <f>+Datos!G22</f>
        <v>0</v>
      </c>
      <c r="N21" s="1">
        <f>+Datos!H22</f>
        <v>0</v>
      </c>
      <c r="O21" s="1">
        <f>+Datos!I22</f>
        <v>0</v>
      </c>
      <c r="P21" s="1">
        <f>+Datos!J22</f>
        <v>0</v>
      </c>
      <c r="Q21" s="1">
        <f>+Datos!K22</f>
        <v>0</v>
      </c>
      <c r="R21" s="1">
        <f>+Datos!L22</f>
        <v>0</v>
      </c>
      <c r="S21" s="3">
        <f t="shared" si="0"/>
        <v>0</v>
      </c>
      <c r="T21" s="2">
        <f t="shared" si="1"/>
        <v>0</v>
      </c>
      <c r="U21" s="2">
        <f t="shared" si="2"/>
        <v>0</v>
      </c>
      <c r="V21" s="2">
        <f t="shared" si="3"/>
        <v>0</v>
      </c>
      <c r="W21" s="2">
        <f t="shared" si="4"/>
        <v>0</v>
      </c>
      <c r="X21" s="2">
        <f t="shared" si="5"/>
        <v>0</v>
      </c>
      <c r="Y21" s="2">
        <f t="shared" si="6"/>
        <v>0</v>
      </c>
      <c r="Z21" s="2">
        <f t="shared" si="7"/>
        <v>8</v>
      </c>
      <c r="AA21" s="2">
        <f t="shared" si="8"/>
        <v>0</v>
      </c>
      <c r="AB21" s="2">
        <f t="shared" si="9"/>
        <v>0</v>
      </c>
      <c r="AC21" s="2">
        <f t="shared" si="10"/>
        <v>11</v>
      </c>
      <c r="AD21" s="2">
        <f t="shared" si="11"/>
        <v>0</v>
      </c>
      <c r="AE21" s="2">
        <f t="shared" si="12"/>
        <v>0</v>
      </c>
      <c r="AF21" s="2">
        <f t="shared" si="13"/>
        <v>0</v>
      </c>
      <c r="AG21" s="2">
        <f t="shared" si="14"/>
        <v>0</v>
      </c>
      <c r="AH21" s="2">
        <f t="shared" si="15"/>
        <v>0</v>
      </c>
      <c r="AI21" s="2">
        <f t="shared" si="16"/>
        <v>0</v>
      </c>
      <c r="AJ21" s="2">
        <f t="shared" si="17"/>
        <v>0</v>
      </c>
      <c r="AK21" s="2">
        <f t="shared" si="18"/>
        <v>0</v>
      </c>
      <c r="AL21" s="2">
        <f t="shared" si="19"/>
        <v>0</v>
      </c>
      <c r="AM21" s="2">
        <f t="shared" si="20"/>
        <v>0</v>
      </c>
      <c r="AN21" s="2">
        <f t="shared" si="21"/>
        <v>0</v>
      </c>
      <c r="AO21" s="2">
        <f t="shared" si="22"/>
        <v>0</v>
      </c>
      <c r="AP21" s="2">
        <f t="shared" si="23"/>
        <v>0</v>
      </c>
      <c r="AQ21" s="2">
        <f t="shared" si="24"/>
        <v>0</v>
      </c>
      <c r="AR21" s="2">
        <f t="shared" si="25"/>
        <v>0</v>
      </c>
      <c r="AS21" s="2">
        <f t="shared" si="26"/>
        <v>0</v>
      </c>
      <c r="AT21" s="2">
        <f t="shared" si="27"/>
        <v>0</v>
      </c>
      <c r="AU21" s="2">
        <f t="shared" si="28"/>
        <v>0</v>
      </c>
      <c r="AV21" s="2">
        <f t="shared" si="29"/>
        <v>0</v>
      </c>
      <c r="AW21" s="2">
        <f t="shared" si="30"/>
        <v>0</v>
      </c>
      <c r="AX21" s="2">
        <f t="shared" si="31"/>
        <v>0</v>
      </c>
      <c r="AY21" s="2">
        <f t="shared" si="32"/>
        <v>0</v>
      </c>
      <c r="AZ21" s="2">
        <f t="shared" si="33"/>
        <v>0</v>
      </c>
      <c r="BA21" s="2">
        <f t="shared" si="34"/>
        <v>0</v>
      </c>
      <c r="BB21" s="2">
        <f t="shared" si="35"/>
        <v>0</v>
      </c>
      <c r="BC21" s="2">
        <f t="shared" si="36"/>
        <v>0</v>
      </c>
      <c r="BD21" s="2">
        <f t="shared" si="37"/>
        <v>0</v>
      </c>
      <c r="BE21" s="4">
        <f t="shared" si="38"/>
        <v>0</v>
      </c>
      <c r="BF21" s="3">
        <f t="shared" si="39"/>
      </c>
      <c r="BG21">
        <f t="shared" si="40"/>
      </c>
      <c r="BH21">
        <f t="shared" si="41"/>
      </c>
      <c r="BI21">
        <f t="shared" si="42"/>
      </c>
      <c r="BJ21">
        <f t="shared" si="43"/>
      </c>
      <c r="BK21">
        <f t="shared" si="44"/>
      </c>
      <c r="BL21">
        <f t="shared" si="45"/>
      </c>
      <c r="BM21" t="str">
        <f t="shared" si="46"/>
        <v>DERECHO CONSTITUCIONAL</v>
      </c>
      <c r="BN21">
        <f t="shared" si="47"/>
      </c>
      <c r="BO21">
        <f t="shared" si="48"/>
      </c>
      <c r="BP21" t="str">
        <f t="shared" si="49"/>
        <v>DERECHO CIVIL 3</v>
      </c>
      <c r="BQ21">
        <f t="shared" si="50"/>
      </c>
      <c r="BR21">
        <f t="shared" si="51"/>
      </c>
      <c r="BS21">
        <f t="shared" si="52"/>
      </c>
      <c r="BT21">
        <f t="shared" si="53"/>
      </c>
      <c r="BU21">
        <f t="shared" si="54"/>
      </c>
      <c r="BV21">
        <f t="shared" si="55"/>
      </c>
      <c r="BW21">
        <f t="shared" si="56"/>
      </c>
      <c r="BX21">
        <f t="shared" si="57"/>
      </c>
      <c r="BY21">
        <f t="shared" si="58"/>
      </c>
      <c r="BZ21">
        <f t="shared" si="59"/>
      </c>
      <c r="CA21">
        <f t="shared" si="60"/>
      </c>
      <c r="CB21">
        <f t="shared" si="61"/>
      </c>
      <c r="CC21">
        <f t="shared" si="62"/>
      </c>
      <c r="CD21">
        <f t="shared" si="63"/>
      </c>
      <c r="CE21">
        <f t="shared" si="64"/>
      </c>
      <c r="CF21">
        <f t="shared" si="65"/>
      </c>
      <c r="CG21">
        <f t="shared" si="66"/>
      </c>
      <c r="CH21">
        <f t="shared" si="67"/>
      </c>
      <c r="CI21">
        <f t="shared" si="68"/>
      </c>
      <c r="CJ21">
        <f t="shared" si="69"/>
      </c>
      <c r="CK21">
        <f t="shared" si="70"/>
      </c>
      <c r="CL21">
        <f t="shared" si="71"/>
      </c>
      <c r="CM21">
        <f t="shared" si="72"/>
      </c>
      <c r="CN21">
        <f t="shared" si="73"/>
      </c>
      <c r="CO21">
        <f t="shared" si="74"/>
      </c>
      <c r="CP21">
        <f t="shared" si="75"/>
      </c>
      <c r="CQ21">
        <f t="shared" si="76"/>
      </c>
      <c r="CR21">
        <f t="shared" si="77"/>
      </c>
      <c r="CS21" t="s">
        <v>0</v>
      </c>
    </row>
    <row r="22" spans="1:97" ht="12.75">
      <c r="A22" s="15" t="s">
        <v>4</v>
      </c>
      <c r="B22" s="22">
        <v>21</v>
      </c>
      <c r="C22" s="23" t="str">
        <f>+Datos!B22</f>
        <v>DERECHO SOCIAL</v>
      </c>
      <c r="D22" s="24" t="str">
        <f t="shared" si="78"/>
        <v>Necesita aprobar········DERECHO CONSTITUCIONAL···DERECHO CIVIL 3····························</v>
      </c>
      <c r="F22">
        <f t="shared" si="79"/>
        <v>33</v>
      </c>
      <c r="G22" s="1">
        <f>+Datos!A23</f>
        <v>22</v>
      </c>
      <c r="H22" t="str">
        <f>+Datos!B23</f>
        <v>DERECHO COMERCIAL 2</v>
      </c>
      <c r="I22" s="1">
        <f>+Datos!C23</f>
        <v>14</v>
      </c>
      <c r="J22" s="1">
        <f>+Datos!D23</f>
        <v>19</v>
      </c>
      <c r="K22" s="1">
        <f>+Datos!E23</f>
        <v>0</v>
      </c>
      <c r="L22" s="1">
        <f>+Datos!F23</f>
        <v>0</v>
      </c>
      <c r="M22" s="1">
        <f>+Datos!G23</f>
        <v>0</v>
      </c>
      <c r="N22" s="1">
        <f>+Datos!H23</f>
        <v>0</v>
      </c>
      <c r="O22" s="1">
        <f>+Datos!I23</f>
        <v>0</v>
      </c>
      <c r="P22" s="1">
        <f>+Datos!J23</f>
        <v>0</v>
      </c>
      <c r="Q22" s="1">
        <f>+Datos!K23</f>
        <v>0</v>
      </c>
      <c r="R22" s="1">
        <f>+Datos!L23</f>
        <v>0</v>
      </c>
      <c r="S22" s="3">
        <f t="shared" si="0"/>
        <v>0</v>
      </c>
      <c r="T22" s="2">
        <f t="shared" si="1"/>
        <v>0</v>
      </c>
      <c r="U22" s="2">
        <f t="shared" si="2"/>
        <v>0</v>
      </c>
      <c r="V22" s="2">
        <f t="shared" si="3"/>
        <v>0</v>
      </c>
      <c r="W22" s="2">
        <f t="shared" si="4"/>
        <v>0</v>
      </c>
      <c r="X22" s="2">
        <f t="shared" si="5"/>
        <v>0</v>
      </c>
      <c r="Y22" s="2">
        <f t="shared" si="6"/>
        <v>0</v>
      </c>
      <c r="Z22" s="2">
        <f t="shared" si="7"/>
        <v>0</v>
      </c>
      <c r="AA22" s="2">
        <f t="shared" si="8"/>
        <v>0</v>
      </c>
      <c r="AB22" s="2">
        <f t="shared" si="9"/>
        <v>0</v>
      </c>
      <c r="AC22" s="2">
        <f t="shared" si="10"/>
        <v>0</v>
      </c>
      <c r="AD22" s="2">
        <f t="shared" si="11"/>
        <v>0</v>
      </c>
      <c r="AE22" s="2">
        <f t="shared" si="12"/>
        <v>0</v>
      </c>
      <c r="AF22" s="2">
        <f t="shared" si="13"/>
        <v>14</v>
      </c>
      <c r="AG22" s="2">
        <f t="shared" si="14"/>
        <v>0</v>
      </c>
      <c r="AH22" s="2">
        <f t="shared" si="15"/>
        <v>0</v>
      </c>
      <c r="AI22" s="2">
        <f t="shared" si="16"/>
        <v>0</v>
      </c>
      <c r="AJ22" s="2">
        <f t="shared" si="17"/>
        <v>0</v>
      </c>
      <c r="AK22" s="2">
        <f t="shared" si="18"/>
        <v>19</v>
      </c>
      <c r="AL22" s="2">
        <f t="shared" si="19"/>
        <v>0</v>
      </c>
      <c r="AM22" s="2">
        <f t="shared" si="20"/>
        <v>0</v>
      </c>
      <c r="AN22" s="2">
        <f t="shared" si="21"/>
        <v>0</v>
      </c>
      <c r="AO22" s="2">
        <f t="shared" si="22"/>
        <v>0</v>
      </c>
      <c r="AP22" s="2">
        <f t="shared" si="23"/>
        <v>0</v>
      </c>
      <c r="AQ22" s="2">
        <f t="shared" si="24"/>
        <v>0</v>
      </c>
      <c r="AR22" s="2">
        <f t="shared" si="25"/>
        <v>0</v>
      </c>
      <c r="AS22" s="2">
        <f t="shared" si="26"/>
        <v>0</v>
      </c>
      <c r="AT22" s="2">
        <f t="shared" si="27"/>
        <v>0</v>
      </c>
      <c r="AU22" s="2">
        <f t="shared" si="28"/>
        <v>0</v>
      </c>
      <c r="AV22" s="2">
        <f t="shared" si="29"/>
        <v>0</v>
      </c>
      <c r="AW22" s="2">
        <f t="shared" si="30"/>
        <v>0</v>
      </c>
      <c r="AX22" s="2">
        <f t="shared" si="31"/>
        <v>0</v>
      </c>
      <c r="AY22" s="2">
        <f t="shared" si="32"/>
        <v>0</v>
      </c>
      <c r="AZ22" s="2">
        <f t="shared" si="33"/>
        <v>0</v>
      </c>
      <c r="BA22" s="2">
        <f t="shared" si="34"/>
        <v>0</v>
      </c>
      <c r="BB22" s="2">
        <f t="shared" si="35"/>
        <v>0</v>
      </c>
      <c r="BC22" s="2">
        <f t="shared" si="36"/>
        <v>0</v>
      </c>
      <c r="BD22" s="2">
        <f t="shared" si="37"/>
        <v>0</v>
      </c>
      <c r="BE22" s="4">
        <f t="shared" si="38"/>
        <v>0</v>
      </c>
      <c r="BF22" s="3">
        <f t="shared" si="39"/>
      </c>
      <c r="BG22">
        <f t="shared" si="40"/>
      </c>
      <c r="BH22">
        <f t="shared" si="41"/>
      </c>
      <c r="BI22">
        <f t="shared" si="42"/>
      </c>
      <c r="BJ22">
        <f t="shared" si="43"/>
      </c>
      <c r="BK22">
        <f t="shared" si="44"/>
      </c>
      <c r="BL22">
        <f t="shared" si="45"/>
      </c>
      <c r="BM22">
        <f t="shared" si="46"/>
      </c>
      <c r="BN22">
        <f t="shared" si="47"/>
      </c>
      <c r="BO22">
        <f t="shared" si="48"/>
      </c>
      <c r="BP22">
        <f t="shared" si="49"/>
      </c>
      <c r="BQ22">
        <f t="shared" si="50"/>
      </c>
      <c r="BR22">
        <f t="shared" si="51"/>
      </c>
      <c r="BS22" t="str">
        <f t="shared" si="52"/>
        <v>DERECHO COMERCIAL 1</v>
      </c>
      <c r="BT22">
        <f t="shared" si="53"/>
      </c>
      <c r="BU22">
        <f t="shared" si="54"/>
      </c>
      <c r="BV22">
        <f t="shared" si="55"/>
      </c>
      <c r="BW22">
        <f t="shared" si="56"/>
      </c>
      <c r="BX22" t="str">
        <f t="shared" si="57"/>
        <v>DERECHO PROCESAL 2</v>
      </c>
      <c r="BY22">
        <f t="shared" si="58"/>
      </c>
      <c r="BZ22">
        <f t="shared" si="59"/>
      </c>
      <c r="CA22">
        <f t="shared" si="60"/>
      </c>
      <c r="CB22">
        <f t="shared" si="61"/>
      </c>
      <c r="CC22">
        <f t="shared" si="62"/>
      </c>
      <c r="CD22">
        <f t="shared" si="63"/>
      </c>
      <c r="CE22">
        <f t="shared" si="64"/>
      </c>
      <c r="CF22">
        <f t="shared" si="65"/>
      </c>
      <c r="CG22">
        <f t="shared" si="66"/>
      </c>
      <c r="CH22">
        <f t="shared" si="67"/>
      </c>
      <c r="CI22">
        <f t="shared" si="68"/>
      </c>
      <c r="CJ22">
        <f t="shared" si="69"/>
      </c>
      <c r="CK22">
        <f t="shared" si="70"/>
      </c>
      <c r="CL22">
        <f t="shared" si="71"/>
      </c>
      <c r="CM22">
        <f t="shared" si="72"/>
      </c>
      <c r="CN22">
        <f t="shared" si="73"/>
      </c>
      <c r="CO22">
        <f t="shared" si="74"/>
      </c>
      <c r="CP22">
        <f t="shared" si="75"/>
      </c>
      <c r="CQ22">
        <f t="shared" si="76"/>
      </c>
      <c r="CR22">
        <f t="shared" si="77"/>
      </c>
      <c r="CS22" t="s">
        <v>0</v>
      </c>
    </row>
    <row r="23" spans="1:97" ht="12.75">
      <c r="A23" s="15" t="s">
        <v>4</v>
      </c>
      <c r="B23" s="22">
        <v>22</v>
      </c>
      <c r="C23" s="23" t="str">
        <f>+Datos!B23</f>
        <v>DERECHO COMERCIAL 2</v>
      </c>
      <c r="D23" s="24" t="str">
        <f t="shared" si="78"/>
        <v>Necesita aprobar··············DERECHO COMERCIAL 1·····DERECHO PROCESAL 2····················</v>
      </c>
      <c r="F23">
        <f t="shared" si="79"/>
        <v>20</v>
      </c>
      <c r="G23" s="1">
        <f>+Datos!A24</f>
        <v>23</v>
      </c>
      <c r="H23" t="str">
        <f>+Datos!B24</f>
        <v>DERECHO AGRARIO</v>
      </c>
      <c r="I23" s="1">
        <f>+Datos!C24</f>
        <v>20</v>
      </c>
      <c r="J23" s="1">
        <f>+Datos!D24</f>
        <v>0</v>
      </c>
      <c r="K23" s="1">
        <f>+Datos!E24</f>
        <v>0</v>
      </c>
      <c r="L23" s="1">
        <f>+Datos!F24</f>
        <v>0</v>
      </c>
      <c r="M23" s="1">
        <f>+Datos!G24</f>
        <v>0</v>
      </c>
      <c r="N23" s="1">
        <f>+Datos!H24</f>
        <v>0</v>
      </c>
      <c r="O23" s="1">
        <f>+Datos!I24</f>
        <v>0</v>
      </c>
      <c r="P23" s="1">
        <f>+Datos!J24</f>
        <v>0</v>
      </c>
      <c r="Q23" s="1">
        <f>+Datos!K24</f>
        <v>0</v>
      </c>
      <c r="R23" s="1">
        <f>+Datos!L24</f>
        <v>0</v>
      </c>
      <c r="S23" s="3">
        <f t="shared" si="0"/>
        <v>0</v>
      </c>
      <c r="T23" s="2">
        <f t="shared" si="1"/>
        <v>0</v>
      </c>
      <c r="U23" s="2">
        <f t="shared" si="2"/>
        <v>0</v>
      </c>
      <c r="V23" s="2">
        <f t="shared" si="3"/>
        <v>0</v>
      </c>
      <c r="W23" s="2">
        <f t="shared" si="4"/>
        <v>0</v>
      </c>
      <c r="X23" s="2">
        <f t="shared" si="5"/>
        <v>0</v>
      </c>
      <c r="Y23" s="2">
        <f t="shared" si="6"/>
        <v>0</v>
      </c>
      <c r="Z23" s="2">
        <f t="shared" si="7"/>
        <v>0</v>
      </c>
      <c r="AA23" s="2">
        <f t="shared" si="8"/>
        <v>0</v>
      </c>
      <c r="AB23" s="2">
        <f t="shared" si="9"/>
        <v>0</v>
      </c>
      <c r="AC23" s="2">
        <f t="shared" si="10"/>
        <v>0</v>
      </c>
      <c r="AD23" s="2">
        <f t="shared" si="11"/>
        <v>0</v>
      </c>
      <c r="AE23" s="2">
        <f t="shared" si="12"/>
        <v>0</v>
      </c>
      <c r="AF23" s="2">
        <f t="shared" si="13"/>
        <v>0</v>
      </c>
      <c r="AG23" s="2">
        <f t="shared" si="14"/>
        <v>0</v>
      </c>
      <c r="AH23" s="2">
        <f t="shared" si="15"/>
        <v>0</v>
      </c>
      <c r="AI23" s="2">
        <f t="shared" si="16"/>
        <v>0</v>
      </c>
      <c r="AJ23" s="2">
        <f t="shared" si="17"/>
        <v>0</v>
      </c>
      <c r="AK23" s="2">
        <f t="shared" si="18"/>
        <v>0</v>
      </c>
      <c r="AL23" s="2">
        <f t="shared" si="19"/>
        <v>20</v>
      </c>
      <c r="AM23" s="2">
        <f t="shared" si="20"/>
        <v>0</v>
      </c>
      <c r="AN23" s="2">
        <f t="shared" si="21"/>
        <v>0</v>
      </c>
      <c r="AO23" s="2">
        <f t="shared" si="22"/>
        <v>0</v>
      </c>
      <c r="AP23" s="2">
        <f t="shared" si="23"/>
        <v>0</v>
      </c>
      <c r="AQ23" s="2">
        <f t="shared" si="24"/>
        <v>0</v>
      </c>
      <c r="AR23" s="2">
        <f t="shared" si="25"/>
        <v>0</v>
      </c>
      <c r="AS23" s="2">
        <f t="shared" si="26"/>
        <v>0</v>
      </c>
      <c r="AT23" s="2">
        <f t="shared" si="27"/>
        <v>0</v>
      </c>
      <c r="AU23" s="2">
        <f t="shared" si="28"/>
        <v>0</v>
      </c>
      <c r="AV23" s="2">
        <f t="shared" si="29"/>
        <v>0</v>
      </c>
      <c r="AW23" s="2">
        <f t="shared" si="30"/>
        <v>0</v>
      </c>
      <c r="AX23" s="2">
        <f t="shared" si="31"/>
        <v>0</v>
      </c>
      <c r="AY23" s="2">
        <f t="shared" si="32"/>
        <v>0</v>
      </c>
      <c r="AZ23" s="2">
        <f t="shared" si="33"/>
        <v>0</v>
      </c>
      <c r="BA23" s="2">
        <f t="shared" si="34"/>
        <v>0</v>
      </c>
      <c r="BB23" s="2">
        <f t="shared" si="35"/>
        <v>0</v>
      </c>
      <c r="BC23" s="2">
        <f t="shared" si="36"/>
        <v>0</v>
      </c>
      <c r="BD23" s="2">
        <f t="shared" si="37"/>
        <v>0</v>
      </c>
      <c r="BE23" s="4">
        <f t="shared" si="38"/>
        <v>0</v>
      </c>
      <c r="BF23" s="3">
        <f t="shared" si="39"/>
      </c>
      <c r="BG23">
        <f t="shared" si="40"/>
      </c>
      <c r="BH23">
        <f t="shared" si="41"/>
      </c>
      <c r="BI23">
        <f t="shared" si="42"/>
      </c>
      <c r="BJ23">
        <f t="shared" si="43"/>
      </c>
      <c r="BK23">
        <f t="shared" si="44"/>
      </c>
      <c r="BL23">
        <f t="shared" si="45"/>
      </c>
      <c r="BM23">
        <f t="shared" si="46"/>
      </c>
      <c r="BN23">
        <f t="shared" si="47"/>
      </c>
      <c r="BO23">
        <f t="shared" si="48"/>
      </c>
      <c r="BP23">
        <f t="shared" si="49"/>
      </c>
      <c r="BQ23">
        <f t="shared" si="50"/>
      </c>
      <c r="BR23">
        <f t="shared" si="51"/>
      </c>
      <c r="BS23">
        <f t="shared" si="52"/>
      </c>
      <c r="BT23">
        <f t="shared" si="53"/>
      </c>
      <c r="BU23">
        <f t="shared" si="54"/>
      </c>
      <c r="BV23">
        <f t="shared" si="55"/>
      </c>
      <c r="BW23">
        <f t="shared" si="56"/>
      </c>
      <c r="BX23">
        <f t="shared" si="57"/>
      </c>
      <c r="BY23" t="str">
        <f t="shared" si="58"/>
        <v>DERECHO ADMINISTRATIVO 1</v>
      </c>
      <c r="BZ23">
        <f t="shared" si="59"/>
      </c>
      <c r="CA23">
        <f t="shared" si="60"/>
      </c>
      <c r="CB23">
        <f t="shared" si="61"/>
      </c>
      <c r="CC23">
        <f t="shared" si="62"/>
      </c>
      <c r="CD23">
        <f t="shared" si="63"/>
      </c>
      <c r="CE23">
        <f t="shared" si="64"/>
      </c>
      <c r="CF23">
        <f t="shared" si="65"/>
      </c>
      <c r="CG23">
        <f t="shared" si="66"/>
      </c>
      <c r="CH23">
        <f t="shared" si="67"/>
      </c>
      <c r="CI23">
        <f t="shared" si="68"/>
      </c>
      <c r="CJ23">
        <f t="shared" si="69"/>
      </c>
      <c r="CK23">
        <f t="shared" si="70"/>
      </c>
      <c r="CL23">
        <f t="shared" si="71"/>
      </c>
      <c r="CM23">
        <f t="shared" si="72"/>
      </c>
      <c r="CN23">
        <f t="shared" si="73"/>
      </c>
      <c r="CO23">
        <f t="shared" si="74"/>
      </c>
      <c r="CP23">
        <f t="shared" si="75"/>
      </c>
      <c r="CQ23">
        <f t="shared" si="76"/>
      </c>
      <c r="CR23">
        <f t="shared" si="77"/>
      </c>
      <c r="CS23" t="s">
        <v>0</v>
      </c>
    </row>
    <row r="24" spans="1:97" ht="12.75">
      <c r="A24" s="15" t="s">
        <v>4</v>
      </c>
      <c r="B24" s="22">
        <v>23</v>
      </c>
      <c r="C24" s="23" t="str">
        <f>+Datos!B24</f>
        <v>DERECHO AGRARIO</v>
      </c>
      <c r="D24" s="24" t="str">
        <f t="shared" si="78"/>
        <v>Necesita aprobar····················DERECHO ADMINISTRATIVO 1···················</v>
      </c>
      <c r="F24">
        <f t="shared" si="79"/>
        <v>15</v>
      </c>
      <c r="G24" s="1">
        <f>+Datos!A25</f>
        <v>24</v>
      </c>
      <c r="H24" t="str">
        <f>+Datos!B25</f>
        <v>FILOSOFIA DEL DERECHO</v>
      </c>
      <c r="I24" s="1">
        <f>+Datos!C25</f>
        <v>15</v>
      </c>
      <c r="J24" s="1">
        <f>+Datos!D25</f>
        <v>0</v>
      </c>
      <c r="K24" s="1">
        <f>+Datos!E25</f>
        <v>0</v>
      </c>
      <c r="L24" s="1">
        <f>+Datos!F25</f>
        <v>0</v>
      </c>
      <c r="M24" s="1">
        <f>+Datos!G25</f>
        <v>0</v>
      </c>
      <c r="N24" s="1">
        <f>+Datos!H25</f>
        <v>0</v>
      </c>
      <c r="O24" s="1">
        <f>+Datos!I25</f>
        <v>0</v>
      </c>
      <c r="P24" s="1">
        <f>+Datos!J25</f>
        <v>0</v>
      </c>
      <c r="Q24" s="1">
        <f>+Datos!K25</f>
        <v>0</v>
      </c>
      <c r="R24" s="1">
        <f>+Datos!L25</f>
        <v>0</v>
      </c>
      <c r="S24" s="3">
        <f t="shared" si="0"/>
        <v>0</v>
      </c>
      <c r="T24" s="2">
        <f t="shared" si="1"/>
        <v>0</v>
      </c>
      <c r="U24" s="2">
        <f t="shared" si="2"/>
        <v>0</v>
      </c>
      <c r="V24" s="2">
        <f t="shared" si="3"/>
        <v>0</v>
      </c>
      <c r="W24" s="2">
        <f t="shared" si="4"/>
        <v>0</v>
      </c>
      <c r="X24" s="2">
        <f t="shared" si="5"/>
        <v>0</v>
      </c>
      <c r="Y24" s="2">
        <f t="shared" si="6"/>
        <v>0</v>
      </c>
      <c r="Z24" s="2">
        <f t="shared" si="7"/>
        <v>0</v>
      </c>
      <c r="AA24" s="2">
        <f t="shared" si="8"/>
        <v>0</v>
      </c>
      <c r="AB24" s="2">
        <f t="shared" si="9"/>
        <v>0</v>
      </c>
      <c r="AC24" s="2">
        <f t="shared" si="10"/>
        <v>0</v>
      </c>
      <c r="AD24" s="2">
        <f t="shared" si="11"/>
        <v>0</v>
      </c>
      <c r="AE24" s="2">
        <f t="shared" si="12"/>
        <v>0</v>
      </c>
      <c r="AF24" s="2">
        <f t="shared" si="13"/>
        <v>0</v>
      </c>
      <c r="AG24" s="2">
        <f t="shared" si="14"/>
        <v>15</v>
      </c>
      <c r="AH24" s="2">
        <f t="shared" si="15"/>
        <v>0</v>
      </c>
      <c r="AI24" s="2">
        <f t="shared" si="16"/>
        <v>0</v>
      </c>
      <c r="AJ24" s="2">
        <f t="shared" si="17"/>
        <v>0</v>
      </c>
      <c r="AK24" s="2">
        <f t="shared" si="18"/>
        <v>0</v>
      </c>
      <c r="AL24" s="2">
        <f t="shared" si="19"/>
        <v>0</v>
      </c>
      <c r="AM24" s="2">
        <f t="shared" si="20"/>
        <v>0</v>
      </c>
      <c r="AN24" s="2">
        <f t="shared" si="21"/>
        <v>0</v>
      </c>
      <c r="AO24" s="2">
        <f t="shared" si="22"/>
        <v>0</v>
      </c>
      <c r="AP24" s="2">
        <f t="shared" si="23"/>
        <v>0</v>
      </c>
      <c r="AQ24" s="2">
        <f t="shared" si="24"/>
        <v>0</v>
      </c>
      <c r="AR24" s="2">
        <f t="shared" si="25"/>
        <v>0</v>
      </c>
      <c r="AS24" s="2">
        <f t="shared" si="26"/>
        <v>0</v>
      </c>
      <c r="AT24" s="2">
        <f t="shared" si="27"/>
        <v>0</v>
      </c>
      <c r="AU24" s="2">
        <f t="shared" si="28"/>
        <v>0</v>
      </c>
      <c r="AV24" s="2">
        <f t="shared" si="29"/>
        <v>0</v>
      </c>
      <c r="AW24" s="2">
        <f t="shared" si="30"/>
        <v>0</v>
      </c>
      <c r="AX24" s="2">
        <f t="shared" si="31"/>
        <v>0</v>
      </c>
      <c r="AY24" s="2">
        <f t="shared" si="32"/>
        <v>0</v>
      </c>
      <c r="AZ24" s="2">
        <f t="shared" si="33"/>
        <v>0</v>
      </c>
      <c r="BA24" s="2">
        <f t="shared" si="34"/>
        <v>0</v>
      </c>
      <c r="BB24" s="2">
        <f t="shared" si="35"/>
        <v>0</v>
      </c>
      <c r="BC24" s="2">
        <f t="shared" si="36"/>
        <v>0</v>
      </c>
      <c r="BD24" s="2">
        <f t="shared" si="37"/>
        <v>0</v>
      </c>
      <c r="BE24" s="4">
        <f t="shared" si="38"/>
        <v>0</v>
      </c>
      <c r="BF24" s="3">
        <f t="shared" si="39"/>
      </c>
      <c r="BG24">
        <f t="shared" si="40"/>
      </c>
      <c r="BH24">
        <f t="shared" si="41"/>
      </c>
      <c r="BI24">
        <f t="shared" si="42"/>
      </c>
      <c r="BJ24">
        <f t="shared" si="43"/>
      </c>
      <c r="BK24">
        <f t="shared" si="44"/>
      </c>
      <c r="BL24">
        <f t="shared" si="45"/>
      </c>
      <c r="BM24">
        <f t="shared" si="46"/>
      </c>
      <c r="BN24">
        <f t="shared" si="47"/>
      </c>
      <c r="BO24">
        <f t="shared" si="48"/>
      </c>
      <c r="BP24">
        <f t="shared" si="49"/>
      </c>
      <c r="BQ24">
        <f t="shared" si="50"/>
      </c>
      <c r="BR24">
        <f t="shared" si="51"/>
      </c>
      <c r="BS24">
        <f t="shared" si="52"/>
      </c>
      <c r="BT24" t="str">
        <f t="shared" si="53"/>
        <v>DERECHO PROCESAL 1</v>
      </c>
      <c r="BU24">
        <f t="shared" si="54"/>
      </c>
      <c r="BV24">
        <f t="shared" si="55"/>
      </c>
      <c r="BW24">
        <f t="shared" si="56"/>
      </c>
      <c r="BX24">
        <f t="shared" si="57"/>
      </c>
      <c r="BY24">
        <f t="shared" si="58"/>
      </c>
      <c r="BZ24">
        <f t="shared" si="59"/>
      </c>
      <c r="CA24">
        <f t="shared" si="60"/>
      </c>
      <c r="CB24">
        <f t="shared" si="61"/>
      </c>
      <c r="CC24">
        <f t="shared" si="62"/>
      </c>
      <c r="CD24">
        <f t="shared" si="63"/>
      </c>
      <c r="CE24">
        <f t="shared" si="64"/>
      </c>
      <c r="CF24">
        <f t="shared" si="65"/>
      </c>
      <c r="CG24">
        <f t="shared" si="66"/>
      </c>
      <c r="CH24">
        <f t="shared" si="67"/>
      </c>
      <c r="CI24">
        <f t="shared" si="68"/>
      </c>
      <c r="CJ24">
        <f t="shared" si="69"/>
      </c>
      <c r="CK24">
        <f t="shared" si="70"/>
      </c>
      <c r="CL24">
        <f t="shared" si="71"/>
      </c>
      <c r="CM24">
        <f t="shared" si="72"/>
      </c>
      <c r="CN24">
        <f t="shared" si="73"/>
      </c>
      <c r="CO24">
        <f t="shared" si="74"/>
      </c>
      <c r="CP24">
        <f t="shared" si="75"/>
      </c>
      <c r="CQ24">
        <f t="shared" si="76"/>
      </c>
      <c r="CR24">
        <f t="shared" si="77"/>
      </c>
      <c r="CS24" t="s">
        <v>0</v>
      </c>
    </row>
    <row r="25" spans="1:97" ht="12.75">
      <c r="A25" s="15" t="s">
        <v>4</v>
      </c>
      <c r="B25" s="22">
        <v>24</v>
      </c>
      <c r="C25" s="23" t="str">
        <f>+Datos!B25</f>
        <v>FILOSOFIA DEL DERECHO</v>
      </c>
      <c r="D25" s="24" t="str">
        <f t="shared" si="78"/>
        <v>Necesita aprobar···············DERECHO PROCESAL 1························</v>
      </c>
      <c r="F25">
        <f t="shared" si="79"/>
        <v>0</v>
      </c>
      <c r="G25" s="1">
        <f>+Datos!A26</f>
        <v>25</v>
      </c>
      <c r="H25" t="str">
        <f>+Datos!B26</f>
        <v>ADAPT. PROF. PROC. CIVILES</v>
      </c>
      <c r="I25" s="1">
        <f>+Datos!C26</f>
        <v>0</v>
      </c>
      <c r="J25" s="1">
        <f>+Datos!D26</f>
        <v>0</v>
      </c>
      <c r="K25" s="1">
        <f>+Datos!E26</f>
        <v>0</v>
      </c>
      <c r="L25" s="1">
        <f>+Datos!F26</f>
        <v>0</v>
      </c>
      <c r="M25" s="1">
        <f>+Datos!G26</f>
        <v>0</v>
      </c>
      <c r="N25" s="1">
        <f>+Datos!H26</f>
        <v>0</v>
      </c>
      <c r="O25" s="1">
        <f>+Datos!I26</f>
        <v>0</v>
      </c>
      <c r="P25" s="1">
        <f>+Datos!J26</f>
        <v>0</v>
      </c>
      <c r="Q25" s="1">
        <f>+Datos!K26</f>
        <v>0</v>
      </c>
      <c r="R25" s="1">
        <f>+Datos!L26</f>
        <v>0</v>
      </c>
      <c r="S25" s="3">
        <f t="shared" si="0"/>
        <v>0</v>
      </c>
      <c r="T25" s="2">
        <f t="shared" si="1"/>
        <v>0</v>
      </c>
      <c r="U25" s="2">
        <f t="shared" si="2"/>
        <v>0</v>
      </c>
      <c r="V25" s="2">
        <f t="shared" si="3"/>
        <v>0</v>
      </c>
      <c r="W25" s="2">
        <f t="shared" si="4"/>
        <v>0</v>
      </c>
      <c r="X25" s="2">
        <f t="shared" si="5"/>
        <v>0</v>
      </c>
      <c r="Y25" s="2">
        <f t="shared" si="6"/>
        <v>0</v>
      </c>
      <c r="Z25" s="2">
        <f t="shared" si="7"/>
        <v>0</v>
      </c>
      <c r="AA25" s="2">
        <f t="shared" si="8"/>
        <v>0</v>
      </c>
      <c r="AB25" s="2">
        <f t="shared" si="9"/>
        <v>0</v>
      </c>
      <c r="AC25" s="2">
        <f t="shared" si="10"/>
        <v>0</v>
      </c>
      <c r="AD25" s="2">
        <f t="shared" si="11"/>
        <v>0</v>
      </c>
      <c r="AE25" s="2">
        <f t="shared" si="12"/>
        <v>0</v>
      </c>
      <c r="AF25" s="2">
        <f t="shared" si="13"/>
        <v>0</v>
      </c>
      <c r="AG25" s="2">
        <f t="shared" si="14"/>
        <v>0</v>
      </c>
      <c r="AH25" s="2">
        <f t="shared" si="15"/>
        <v>0</v>
      </c>
      <c r="AI25" s="2">
        <f t="shared" si="16"/>
        <v>0</v>
      </c>
      <c r="AJ25" s="2">
        <f t="shared" si="17"/>
        <v>0</v>
      </c>
      <c r="AK25" s="2">
        <f t="shared" si="18"/>
        <v>0</v>
      </c>
      <c r="AL25" s="2">
        <f t="shared" si="19"/>
        <v>0</v>
      </c>
      <c r="AM25" s="2">
        <f t="shared" si="20"/>
        <v>0</v>
      </c>
      <c r="AN25" s="2">
        <f t="shared" si="21"/>
        <v>0</v>
      </c>
      <c r="AO25" s="2">
        <f t="shared" si="22"/>
        <v>0</v>
      </c>
      <c r="AP25" s="2">
        <f t="shared" si="23"/>
        <v>0</v>
      </c>
      <c r="AQ25" s="2">
        <f t="shared" si="24"/>
        <v>0</v>
      </c>
      <c r="AR25" s="2">
        <f t="shared" si="25"/>
        <v>0</v>
      </c>
      <c r="AS25" s="2">
        <f t="shared" si="26"/>
        <v>0</v>
      </c>
      <c r="AT25" s="2">
        <f t="shared" si="27"/>
        <v>0</v>
      </c>
      <c r="AU25" s="2">
        <f t="shared" si="28"/>
        <v>0</v>
      </c>
      <c r="AV25" s="2">
        <f t="shared" si="29"/>
        <v>0</v>
      </c>
      <c r="AW25" s="2">
        <f t="shared" si="30"/>
        <v>0</v>
      </c>
      <c r="AX25" s="2">
        <f t="shared" si="31"/>
        <v>0</v>
      </c>
      <c r="AY25" s="2">
        <f t="shared" si="32"/>
        <v>0</v>
      </c>
      <c r="AZ25" s="2">
        <f t="shared" si="33"/>
        <v>0</v>
      </c>
      <c r="BA25" s="2">
        <f t="shared" si="34"/>
        <v>0</v>
      </c>
      <c r="BB25" s="2">
        <f t="shared" si="35"/>
        <v>0</v>
      </c>
      <c r="BC25" s="2">
        <f t="shared" si="36"/>
        <v>0</v>
      </c>
      <c r="BD25" s="2">
        <f t="shared" si="37"/>
        <v>0</v>
      </c>
      <c r="BE25" s="4">
        <f t="shared" si="38"/>
        <v>0</v>
      </c>
      <c r="BF25" s="3">
        <f t="shared" si="39"/>
      </c>
      <c r="BG25">
        <f t="shared" si="40"/>
      </c>
      <c r="BH25">
        <f t="shared" si="41"/>
      </c>
      <c r="BI25">
        <f t="shared" si="42"/>
      </c>
      <c r="BJ25">
        <f t="shared" si="43"/>
      </c>
      <c r="BK25">
        <f t="shared" si="44"/>
      </c>
      <c r="BL25">
        <f t="shared" si="45"/>
      </c>
      <c r="BM25">
        <f t="shared" si="46"/>
      </c>
      <c r="BN25">
        <f t="shared" si="47"/>
      </c>
      <c r="BO25">
        <f t="shared" si="48"/>
      </c>
      <c r="BP25">
        <f t="shared" si="49"/>
      </c>
      <c r="BQ25">
        <f t="shared" si="50"/>
      </c>
      <c r="BR25">
        <f t="shared" si="51"/>
      </c>
      <c r="BS25">
        <f t="shared" si="52"/>
      </c>
      <c r="BT25">
        <f t="shared" si="53"/>
      </c>
      <c r="BU25">
        <f t="shared" si="54"/>
      </c>
      <c r="BV25">
        <f t="shared" si="55"/>
      </c>
      <c r="BW25">
        <f t="shared" si="56"/>
      </c>
      <c r="BX25">
        <f t="shared" si="57"/>
      </c>
      <c r="BY25">
        <f t="shared" si="58"/>
      </c>
      <c r="BZ25">
        <f t="shared" si="59"/>
      </c>
      <c r="CA25">
        <f t="shared" si="60"/>
      </c>
      <c r="CB25">
        <f t="shared" si="61"/>
      </c>
      <c r="CC25">
        <f t="shared" si="62"/>
      </c>
      <c r="CD25">
        <f t="shared" si="63"/>
      </c>
      <c r="CE25">
        <f t="shared" si="64"/>
      </c>
      <c r="CF25">
        <f t="shared" si="65"/>
      </c>
      <c r="CG25">
        <f t="shared" si="66"/>
      </c>
      <c r="CH25">
        <f t="shared" si="67"/>
      </c>
      <c r="CI25">
        <f t="shared" si="68"/>
      </c>
      <c r="CJ25">
        <f t="shared" si="69"/>
      </c>
      <c r="CK25">
        <f t="shared" si="70"/>
      </c>
      <c r="CL25">
        <f t="shared" si="71"/>
      </c>
      <c r="CM25">
        <f t="shared" si="72"/>
      </c>
      <c r="CN25">
        <f t="shared" si="73"/>
      </c>
      <c r="CO25">
        <f t="shared" si="74"/>
      </c>
      <c r="CP25">
        <f t="shared" si="75"/>
      </c>
      <c r="CQ25">
        <f t="shared" si="76"/>
      </c>
      <c r="CR25">
        <f t="shared" si="77"/>
      </c>
      <c r="CS25" t="s">
        <v>0</v>
      </c>
    </row>
    <row r="26" spans="1:97" ht="12.75">
      <c r="A26" s="15" t="s">
        <v>4</v>
      </c>
      <c r="B26" s="22">
        <v>25</v>
      </c>
      <c r="C26" s="23" t="str">
        <f>+Datos!B26</f>
        <v>ADAPT. PROF. PROC. CIVILES</v>
      </c>
      <c r="D26" s="24" t="str">
        <f t="shared" si="78"/>
        <v>Disponible para cursar</v>
      </c>
      <c r="F26">
        <f t="shared" si="79"/>
        <v>18</v>
      </c>
      <c r="G26" s="1">
        <f>+Datos!A27</f>
        <v>26</v>
      </c>
      <c r="H26" t="str">
        <f>+Datos!B27</f>
        <v>DERECHO CIVIL 5</v>
      </c>
      <c r="I26" s="1">
        <f>+Datos!C27</f>
        <v>18</v>
      </c>
      <c r="J26" s="1">
        <f>+Datos!D27</f>
        <v>0</v>
      </c>
      <c r="K26" s="1">
        <f>+Datos!E27</f>
        <v>0</v>
      </c>
      <c r="L26" s="1">
        <f>+Datos!F27</f>
        <v>0</v>
      </c>
      <c r="M26" s="1">
        <f>+Datos!G27</f>
        <v>0</v>
      </c>
      <c r="N26" s="1">
        <f>+Datos!H27</f>
        <v>0</v>
      </c>
      <c r="O26" s="1">
        <f>+Datos!I27</f>
        <v>0</v>
      </c>
      <c r="P26" s="1">
        <f>+Datos!J27</f>
        <v>0</v>
      </c>
      <c r="Q26" s="1">
        <f>+Datos!K27</f>
        <v>0</v>
      </c>
      <c r="R26" s="1">
        <f>+Datos!L27</f>
        <v>0</v>
      </c>
      <c r="S26" s="3">
        <f t="shared" si="0"/>
        <v>0</v>
      </c>
      <c r="T26" s="2">
        <f t="shared" si="1"/>
        <v>0</v>
      </c>
      <c r="U26" s="2">
        <f t="shared" si="2"/>
        <v>0</v>
      </c>
      <c r="V26" s="2">
        <f t="shared" si="3"/>
        <v>0</v>
      </c>
      <c r="W26" s="2">
        <f t="shared" si="4"/>
        <v>0</v>
      </c>
      <c r="X26" s="2">
        <f t="shared" si="5"/>
        <v>0</v>
      </c>
      <c r="Y26" s="2">
        <f t="shared" si="6"/>
        <v>0</v>
      </c>
      <c r="Z26" s="2">
        <f t="shared" si="7"/>
        <v>0</v>
      </c>
      <c r="AA26" s="2">
        <f t="shared" si="8"/>
        <v>0</v>
      </c>
      <c r="AB26" s="2">
        <f t="shared" si="9"/>
        <v>0</v>
      </c>
      <c r="AC26" s="2">
        <f t="shared" si="10"/>
        <v>0</v>
      </c>
      <c r="AD26" s="2">
        <f t="shared" si="11"/>
        <v>0</v>
      </c>
      <c r="AE26" s="2">
        <f t="shared" si="12"/>
        <v>0</v>
      </c>
      <c r="AF26" s="2">
        <f t="shared" si="13"/>
        <v>0</v>
      </c>
      <c r="AG26" s="2">
        <f t="shared" si="14"/>
        <v>0</v>
      </c>
      <c r="AH26" s="2">
        <f t="shared" si="15"/>
        <v>0</v>
      </c>
      <c r="AI26" s="2">
        <f t="shared" si="16"/>
        <v>0</v>
      </c>
      <c r="AJ26" s="2">
        <f t="shared" si="17"/>
        <v>18</v>
      </c>
      <c r="AK26" s="2">
        <f t="shared" si="18"/>
        <v>0</v>
      </c>
      <c r="AL26" s="2">
        <f t="shared" si="19"/>
        <v>0</v>
      </c>
      <c r="AM26" s="2">
        <f t="shared" si="20"/>
        <v>0</v>
      </c>
      <c r="AN26" s="2">
        <f t="shared" si="21"/>
        <v>0</v>
      </c>
      <c r="AO26" s="2">
        <f t="shared" si="22"/>
        <v>0</v>
      </c>
      <c r="AP26" s="2">
        <f t="shared" si="23"/>
        <v>0</v>
      </c>
      <c r="AQ26" s="2">
        <f t="shared" si="24"/>
        <v>0</v>
      </c>
      <c r="AR26" s="2">
        <f t="shared" si="25"/>
        <v>0</v>
      </c>
      <c r="AS26" s="2">
        <f t="shared" si="26"/>
        <v>0</v>
      </c>
      <c r="AT26" s="2">
        <f t="shared" si="27"/>
        <v>0</v>
      </c>
      <c r="AU26" s="2">
        <f t="shared" si="28"/>
        <v>0</v>
      </c>
      <c r="AV26" s="2">
        <f t="shared" si="29"/>
        <v>0</v>
      </c>
      <c r="AW26" s="2">
        <f t="shared" si="30"/>
        <v>0</v>
      </c>
      <c r="AX26" s="2">
        <f t="shared" si="31"/>
        <v>0</v>
      </c>
      <c r="AY26" s="2">
        <f t="shared" si="32"/>
        <v>0</v>
      </c>
      <c r="AZ26" s="2">
        <f t="shared" si="33"/>
        <v>0</v>
      </c>
      <c r="BA26" s="2">
        <f t="shared" si="34"/>
        <v>0</v>
      </c>
      <c r="BB26" s="2">
        <f t="shared" si="35"/>
        <v>0</v>
      </c>
      <c r="BC26" s="2">
        <f t="shared" si="36"/>
        <v>0</v>
      </c>
      <c r="BD26" s="2">
        <f t="shared" si="37"/>
        <v>0</v>
      </c>
      <c r="BE26" s="4">
        <f t="shared" si="38"/>
        <v>0</v>
      </c>
      <c r="BF26" s="3">
        <f t="shared" si="39"/>
      </c>
      <c r="BG26">
        <f t="shared" si="40"/>
      </c>
      <c r="BH26">
        <f t="shared" si="41"/>
      </c>
      <c r="BI26">
        <f t="shared" si="42"/>
      </c>
      <c r="BJ26">
        <f t="shared" si="43"/>
      </c>
      <c r="BK26">
        <f t="shared" si="44"/>
      </c>
      <c r="BL26">
        <f t="shared" si="45"/>
      </c>
      <c r="BM26">
        <f t="shared" si="46"/>
      </c>
      <c r="BN26">
        <f t="shared" si="47"/>
      </c>
      <c r="BO26">
        <f t="shared" si="48"/>
      </c>
      <c r="BP26">
        <f t="shared" si="49"/>
      </c>
      <c r="BQ26">
        <f t="shared" si="50"/>
      </c>
      <c r="BR26">
        <f t="shared" si="51"/>
      </c>
      <c r="BS26">
        <f t="shared" si="52"/>
      </c>
      <c r="BT26">
        <f t="shared" si="53"/>
      </c>
      <c r="BU26">
        <f t="shared" si="54"/>
      </c>
      <c r="BV26">
        <f t="shared" si="55"/>
      </c>
      <c r="BW26" t="str">
        <f t="shared" si="56"/>
        <v>DERECHO CIVIL 4</v>
      </c>
      <c r="BX26">
        <f t="shared" si="57"/>
      </c>
      <c r="BY26">
        <f t="shared" si="58"/>
      </c>
      <c r="BZ26">
        <f t="shared" si="59"/>
      </c>
      <c r="CA26">
        <f t="shared" si="60"/>
      </c>
      <c r="CB26">
        <f t="shared" si="61"/>
      </c>
      <c r="CC26">
        <f t="shared" si="62"/>
      </c>
      <c r="CD26">
        <f t="shared" si="63"/>
      </c>
      <c r="CE26">
        <f t="shared" si="64"/>
      </c>
      <c r="CF26">
        <f t="shared" si="65"/>
      </c>
      <c r="CG26">
        <f t="shared" si="66"/>
      </c>
      <c r="CH26">
        <f t="shared" si="67"/>
      </c>
      <c r="CI26">
        <f t="shared" si="68"/>
      </c>
      <c r="CJ26">
        <f t="shared" si="69"/>
      </c>
      <c r="CK26">
        <f t="shared" si="70"/>
      </c>
      <c r="CL26">
        <f t="shared" si="71"/>
      </c>
      <c r="CM26">
        <f t="shared" si="72"/>
      </c>
      <c r="CN26">
        <f t="shared" si="73"/>
      </c>
      <c r="CO26">
        <f t="shared" si="74"/>
      </c>
      <c r="CP26">
        <f t="shared" si="75"/>
      </c>
      <c r="CQ26">
        <f t="shared" si="76"/>
      </c>
      <c r="CR26">
        <f t="shared" si="77"/>
      </c>
      <c r="CS26" t="s">
        <v>0</v>
      </c>
    </row>
    <row r="27" spans="1:97" ht="12.75">
      <c r="A27" s="15" t="s">
        <v>4</v>
      </c>
      <c r="B27" s="22">
        <v>26</v>
      </c>
      <c r="C27" s="23" t="str">
        <f>+Datos!B27</f>
        <v>DERECHO CIVIL 5</v>
      </c>
      <c r="D27" s="24" t="str">
        <f t="shared" si="78"/>
        <v>Necesita aprobar··················DERECHO CIVIL 4·····················</v>
      </c>
      <c r="F27">
        <f t="shared" si="79"/>
        <v>22</v>
      </c>
      <c r="G27" s="1">
        <f>+Datos!A28</f>
        <v>27</v>
      </c>
      <c r="H27" t="str">
        <f>+Datos!B28</f>
        <v>DERECHO DE LA NAVEGACIÓN</v>
      </c>
      <c r="I27" s="1">
        <f>+Datos!C28</f>
        <v>22</v>
      </c>
      <c r="J27" s="1">
        <f>+Datos!D28</f>
        <v>0</v>
      </c>
      <c r="K27" s="1">
        <f>+Datos!E28</f>
        <v>0</v>
      </c>
      <c r="L27" s="1">
        <f>+Datos!F28</f>
        <v>0</v>
      </c>
      <c r="M27" s="1">
        <f>+Datos!G28</f>
        <v>0</v>
      </c>
      <c r="N27" s="1">
        <f>+Datos!H28</f>
        <v>0</v>
      </c>
      <c r="O27" s="1">
        <f>+Datos!I28</f>
        <v>0</v>
      </c>
      <c r="P27" s="1">
        <f>+Datos!J28</f>
        <v>0</v>
      </c>
      <c r="Q27" s="1">
        <f>+Datos!K28</f>
        <v>0</v>
      </c>
      <c r="R27" s="1">
        <f>+Datos!L28</f>
        <v>0</v>
      </c>
      <c r="S27" s="3">
        <f t="shared" si="0"/>
        <v>0</v>
      </c>
      <c r="T27" s="2">
        <f t="shared" si="1"/>
        <v>0</v>
      </c>
      <c r="U27" s="2">
        <f t="shared" si="2"/>
        <v>0</v>
      </c>
      <c r="V27" s="2">
        <f t="shared" si="3"/>
        <v>0</v>
      </c>
      <c r="W27" s="2">
        <f t="shared" si="4"/>
        <v>0</v>
      </c>
      <c r="X27" s="2">
        <f t="shared" si="5"/>
        <v>0</v>
      </c>
      <c r="Y27" s="2">
        <f t="shared" si="6"/>
        <v>0</v>
      </c>
      <c r="Z27" s="2">
        <f t="shared" si="7"/>
        <v>0</v>
      </c>
      <c r="AA27" s="2">
        <f t="shared" si="8"/>
        <v>0</v>
      </c>
      <c r="AB27" s="2">
        <f t="shared" si="9"/>
        <v>0</v>
      </c>
      <c r="AC27" s="2">
        <f t="shared" si="10"/>
        <v>0</v>
      </c>
      <c r="AD27" s="2">
        <f t="shared" si="11"/>
        <v>0</v>
      </c>
      <c r="AE27" s="2">
        <f t="shared" si="12"/>
        <v>0</v>
      </c>
      <c r="AF27" s="2">
        <f t="shared" si="13"/>
        <v>0</v>
      </c>
      <c r="AG27" s="2">
        <f t="shared" si="14"/>
        <v>0</v>
      </c>
      <c r="AH27" s="2">
        <f t="shared" si="15"/>
        <v>0</v>
      </c>
      <c r="AI27" s="2">
        <f t="shared" si="16"/>
        <v>0</v>
      </c>
      <c r="AJ27" s="2">
        <f t="shared" si="17"/>
        <v>0</v>
      </c>
      <c r="AK27" s="2">
        <f t="shared" si="18"/>
        <v>0</v>
      </c>
      <c r="AL27" s="2">
        <f t="shared" si="19"/>
        <v>0</v>
      </c>
      <c r="AM27" s="2">
        <f t="shared" si="20"/>
        <v>0</v>
      </c>
      <c r="AN27" s="2">
        <f t="shared" si="21"/>
        <v>22</v>
      </c>
      <c r="AO27" s="2">
        <f t="shared" si="22"/>
        <v>0</v>
      </c>
      <c r="AP27" s="2">
        <f t="shared" si="23"/>
        <v>0</v>
      </c>
      <c r="AQ27" s="2">
        <f t="shared" si="24"/>
        <v>0</v>
      </c>
      <c r="AR27" s="2">
        <f t="shared" si="25"/>
        <v>0</v>
      </c>
      <c r="AS27" s="2">
        <f t="shared" si="26"/>
        <v>0</v>
      </c>
      <c r="AT27" s="2">
        <f t="shared" si="27"/>
        <v>0</v>
      </c>
      <c r="AU27" s="2">
        <f t="shared" si="28"/>
        <v>0</v>
      </c>
      <c r="AV27" s="2">
        <f t="shared" si="29"/>
        <v>0</v>
      </c>
      <c r="AW27" s="2">
        <f t="shared" si="30"/>
        <v>0</v>
      </c>
      <c r="AX27" s="2">
        <f t="shared" si="31"/>
        <v>0</v>
      </c>
      <c r="AY27" s="2">
        <f t="shared" si="32"/>
        <v>0</v>
      </c>
      <c r="AZ27" s="2">
        <f t="shared" si="33"/>
        <v>0</v>
      </c>
      <c r="BA27" s="2">
        <f t="shared" si="34"/>
        <v>0</v>
      </c>
      <c r="BB27" s="2">
        <f t="shared" si="35"/>
        <v>0</v>
      </c>
      <c r="BC27" s="2">
        <f t="shared" si="36"/>
        <v>0</v>
      </c>
      <c r="BD27" s="2">
        <f t="shared" si="37"/>
        <v>0</v>
      </c>
      <c r="BE27" s="4">
        <f t="shared" si="38"/>
        <v>0</v>
      </c>
      <c r="BF27" s="3">
        <f t="shared" si="39"/>
      </c>
      <c r="BG27">
        <f t="shared" si="40"/>
      </c>
      <c r="BH27">
        <f t="shared" si="41"/>
      </c>
      <c r="BI27">
        <f t="shared" si="42"/>
      </c>
      <c r="BJ27">
        <f t="shared" si="43"/>
      </c>
      <c r="BK27">
        <f t="shared" si="44"/>
      </c>
      <c r="BL27">
        <f t="shared" si="45"/>
      </c>
      <c r="BM27">
        <f t="shared" si="46"/>
      </c>
      <c r="BN27">
        <f t="shared" si="47"/>
      </c>
      <c r="BO27">
        <f t="shared" si="48"/>
      </c>
      <c r="BP27">
        <f t="shared" si="49"/>
      </c>
      <c r="BQ27">
        <f t="shared" si="50"/>
      </c>
      <c r="BR27">
        <f t="shared" si="51"/>
      </c>
      <c r="BS27">
        <f t="shared" si="52"/>
      </c>
      <c r="BT27">
        <f t="shared" si="53"/>
      </c>
      <c r="BU27">
        <f t="shared" si="54"/>
      </c>
      <c r="BV27">
        <f t="shared" si="55"/>
      </c>
      <c r="BW27">
        <f t="shared" si="56"/>
      </c>
      <c r="BX27">
        <f t="shared" si="57"/>
      </c>
      <c r="BY27">
        <f t="shared" si="58"/>
      </c>
      <c r="BZ27">
        <f t="shared" si="59"/>
      </c>
      <c r="CA27" t="str">
        <f t="shared" si="60"/>
        <v>DERECHO COMERCIAL 2</v>
      </c>
      <c r="CB27">
        <f t="shared" si="61"/>
      </c>
      <c r="CC27">
        <f t="shared" si="62"/>
      </c>
      <c r="CD27">
        <f t="shared" si="63"/>
      </c>
      <c r="CE27">
        <f t="shared" si="64"/>
      </c>
      <c r="CF27">
        <f t="shared" si="65"/>
      </c>
      <c r="CG27">
        <f t="shared" si="66"/>
      </c>
      <c r="CH27">
        <f t="shared" si="67"/>
      </c>
      <c r="CI27">
        <f t="shared" si="68"/>
      </c>
      <c r="CJ27">
        <f t="shared" si="69"/>
      </c>
      <c r="CK27">
        <f t="shared" si="70"/>
      </c>
      <c r="CL27">
        <f t="shared" si="71"/>
      </c>
      <c r="CM27">
        <f t="shared" si="72"/>
      </c>
      <c r="CN27">
        <f t="shared" si="73"/>
      </c>
      <c r="CO27">
        <f t="shared" si="74"/>
      </c>
      <c r="CP27">
        <f t="shared" si="75"/>
      </c>
      <c r="CQ27">
        <f t="shared" si="76"/>
      </c>
      <c r="CR27">
        <f t="shared" si="77"/>
      </c>
      <c r="CS27" t="s">
        <v>0</v>
      </c>
    </row>
    <row r="28" spans="1:97" ht="12.75">
      <c r="A28" s="15" t="s">
        <v>4</v>
      </c>
      <c r="B28" s="22">
        <v>27</v>
      </c>
      <c r="C28" s="23" t="str">
        <f>+Datos!B28</f>
        <v>DERECHO DE LA NAVEGACIÓN</v>
      </c>
      <c r="D28" s="24" t="str">
        <f t="shared" si="78"/>
        <v>Necesita aprobar······················DERECHO COMERCIAL 2·················</v>
      </c>
      <c r="F28">
        <f t="shared" si="79"/>
        <v>39</v>
      </c>
      <c r="G28" s="1">
        <f>+Datos!A29</f>
        <v>28</v>
      </c>
      <c r="H28" t="str">
        <f>+Datos!B29</f>
        <v>DERECHO ADMINISTRATIVO 2</v>
      </c>
      <c r="I28" s="1">
        <f>+Datos!C29</f>
        <v>20</v>
      </c>
      <c r="J28" s="1">
        <f>+Datos!D29</f>
        <v>19</v>
      </c>
      <c r="K28" s="1">
        <f>+Datos!E29</f>
        <v>0</v>
      </c>
      <c r="L28" s="1">
        <f>+Datos!F29</f>
        <v>0</v>
      </c>
      <c r="M28" s="1">
        <f>+Datos!G29</f>
        <v>0</v>
      </c>
      <c r="N28" s="1">
        <f>+Datos!H29</f>
        <v>0</v>
      </c>
      <c r="O28" s="1">
        <f>+Datos!I29</f>
        <v>0</v>
      </c>
      <c r="P28" s="1">
        <f>+Datos!J29</f>
        <v>0</v>
      </c>
      <c r="Q28" s="1">
        <f>+Datos!K29</f>
        <v>0</v>
      </c>
      <c r="R28" s="1">
        <f>+Datos!L29</f>
        <v>0</v>
      </c>
      <c r="S28" s="3">
        <f t="shared" si="0"/>
        <v>0</v>
      </c>
      <c r="T28" s="2">
        <f t="shared" si="1"/>
        <v>0</v>
      </c>
      <c r="U28" s="2">
        <f t="shared" si="2"/>
        <v>0</v>
      </c>
      <c r="V28" s="2">
        <f t="shared" si="3"/>
        <v>0</v>
      </c>
      <c r="W28" s="2">
        <f t="shared" si="4"/>
        <v>0</v>
      </c>
      <c r="X28" s="2">
        <f t="shared" si="5"/>
        <v>0</v>
      </c>
      <c r="Y28" s="2">
        <f t="shared" si="6"/>
        <v>0</v>
      </c>
      <c r="Z28" s="2">
        <f t="shared" si="7"/>
        <v>0</v>
      </c>
      <c r="AA28" s="2">
        <f t="shared" si="8"/>
        <v>0</v>
      </c>
      <c r="AB28" s="2">
        <f t="shared" si="9"/>
        <v>0</v>
      </c>
      <c r="AC28" s="2">
        <f t="shared" si="10"/>
        <v>0</v>
      </c>
      <c r="AD28" s="2">
        <f t="shared" si="11"/>
        <v>0</v>
      </c>
      <c r="AE28" s="2">
        <f t="shared" si="12"/>
        <v>0</v>
      </c>
      <c r="AF28" s="2">
        <f t="shared" si="13"/>
        <v>0</v>
      </c>
      <c r="AG28" s="2">
        <f t="shared" si="14"/>
        <v>0</v>
      </c>
      <c r="AH28" s="2">
        <f t="shared" si="15"/>
        <v>0</v>
      </c>
      <c r="AI28" s="2">
        <f t="shared" si="16"/>
        <v>0</v>
      </c>
      <c r="AJ28" s="2">
        <f t="shared" si="17"/>
        <v>0</v>
      </c>
      <c r="AK28" s="2">
        <f t="shared" si="18"/>
        <v>19</v>
      </c>
      <c r="AL28" s="2">
        <f t="shared" si="19"/>
        <v>20</v>
      </c>
      <c r="AM28" s="2">
        <f t="shared" si="20"/>
        <v>0</v>
      </c>
      <c r="AN28" s="2">
        <f t="shared" si="21"/>
        <v>0</v>
      </c>
      <c r="AO28" s="2">
        <f t="shared" si="22"/>
        <v>0</v>
      </c>
      <c r="AP28" s="2">
        <f t="shared" si="23"/>
        <v>0</v>
      </c>
      <c r="AQ28" s="2">
        <f t="shared" si="24"/>
        <v>0</v>
      </c>
      <c r="AR28" s="2">
        <f t="shared" si="25"/>
        <v>0</v>
      </c>
      <c r="AS28" s="2">
        <f t="shared" si="26"/>
        <v>0</v>
      </c>
      <c r="AT28" s="2">
        <f t="shared" si="27"/>
        <v>0</v>
      </c>
      <c r="AU28" s="2">
        <f t="shared" si="28"/>
        <v>0</v>
      </c>
      <c r="AV28" s="2">
        <f t="shared" si="29"/>
        <v>0</v>
      </c>
      <c r="AW28" s="2">
        <f t="shared" si="30"/>
        <v>0</v>
      </c>
      <c r="AX28" s="2">
        <f t="shared" si="31"/>
        <v>0</v>
      </c>
      <c r="AY28" s="2">
        <f t="shared" si="32"/>
        <v>0</v>
      </c>
      <c r="AZ28" s="2">
        <f t="shared" si="33"/>
        <v>0</v>
      </c>
      <c r="BA28" s="2">
        <f t="shared" si="34"/>
        <v>0</v>
      </c>
      <c r="BB28" s="2">
        <f t="shared" si="35"/>
        <v>0</v>
      </c>
      <c r="BC28" s="2">
        <f t="shared" si="36"/>
        <v>0</v>
      </c>
      <c r="BD28" s="2">
        <f t="shared" si="37"/>
        <v>0</v>
      </c>
      <c r="BE28" s="4">
        <f t="shared" si="38"/>
        <v>0</v>
      </c>
      <c r="BF28" s="3">
        <f t="shared" si="39"/>
      </c>
      <c r="BG28">
        <f t="shared" si="40"/>
      </c>
      <c r="BH28">
        <f t="shared" si="41"/>
      </c>
      <c r="BI28">
        <f t="shared" si="42"/>
      </c>
      <c r="BJ28">
        <f t="shared" si="43"/>
      </c>
      <c r="BK28">
        <f t="shared" si="44"/>
      </c>
      <c r="BL28">
        <f t="shared" si="45"/>
      </c>
      <c r="BM28">
        <f t="shared" si="46"/>
      </c>
      <c r="BN28">
        <f t="shared" si="47"/>
      </c>
      <c r="BO28">
        <f t="shared" si="48"/>
      </c>
      <c r="BP28">
        <f t="shared" si="49"/>
      </c>
      <c r="BQ28">
        <f t="shared" si="50"/>
      </c>
      <c r="BR28">
        <f t="shared" si="51"/>
      </c>
      <c r="BS28">
        <f t="shared" si="52"/>
      </c>
      <c r="BT28">
        <f t="shared" si="53"/>
      </c>
      <c r="BU28">
        <f t="shared" si="54"/>
      </c>
      <c r="BV28">
        <f t="shared" si="55"/>
      </c>
      <c r="BW28">
        <f t="shared" si="56"/>
      </c>
      <c r="BX28" t="str">
        <f t="shared" si="57"/>
        <v>DERECHO PROCESAL 2</v>
      </c>
      <c r="BY28" t="str">
        <f t="shared" si="58"/>
        <v>DERECHO ADMINISTRATIVO 1</v>
      </c>
      <c r="BZ28">
        <f t="shared" si="59"/>
      </c>
      <c r="CA28">
        <f t="shared" si="60"/>
      </c>
      <c r="CB28">
        <f t="shared" si="61"/>
      </c>
      <c r="CC28">
        <f t="shared" si="62"/>
      </c>
      <c r="CD28">
        <f t="shared" si="63"/>
      </c>
      <c r="CE28">
        <f t="shared" si="64"/>
      </c>
      <c r="CF28">
        <f t="shared" si="65"/>
      </c>
      <c r="CG28">
        <f t="shared" si="66"/>
      </c>
      <c r="CH28">
        <f t="shared" si="67"/>
      </c>
      <c r="CI28">
        <f t="shared" si="68"/>
      </c>
      <c r="CJ28">
        <f t="shared" si="69"/>
      </c>
      <c r="CK28">
        <f t="shared" si="70"/>
      </c>
      <c r="CL28">
        <f t="shared" si="71"/>
      </c>
      <c r="CM28">
        <f t="shared" si="72"/>
      </c>
      <c r="CN28">
        <f t="shared" si="73"/>
      </c>
      <c r="CO28">
        <f t="shared" si="74"/>
      </c>
      <c r="CP28">
        <f t="shared" si="75"/>
      </c>
      <c r="CQ28">
        <f t="shared" si="76"/>
      </c>
      <c r="CR28">
        <f t="shared" si="77"/>
      </c>
      <c r="CS28" t="s">
        <v>0</v>
      </c>
    </row>
    <row r="29" spans="1:97" ht="12.75">
      <c r="A29" s="15" t="s">
        <v>4</v>
      </c>
      <c r="B29" s="22">
        <v>28</v>
      </c>
      <c r="C29" s="23" t="str">
        <f>+Datos!B29</f>
        <v>DERECHO ADMINISTRATIVO 2</v>
      </c>
      <c r="D29" s="24" t="str">
        <f t="shared" si="78"/>
        <v>Necesita aprobar···················DERECHO PROCESAL 2·DERECHO ADMINISTRATIVO 1···················</v>
      </c>
      <c r="F29">
        <f t="shared" si="79"/>
        <v>20</v>
      </c>
      <c r="G29" s="1">
        <f>+Datos!A30</f>
        <v>29</v>
      </c>
      <c r="H29" t="str">
        <f>+Datos!B30</f>
        <v>DERECHO DE LA MINERÍA Y LA ENERGÍA</v>
      </c>
      <c r="I29" s="1">
        <f>+Datos!C30</f>
        <v>20</v>
      </c>
      <c r="J29" s="1">
        <f>+Datos!D30</f>
        <v>0</v>
      </c>
      <c r="K29" s="1">
        <f>+Datos!E30</f>
        <v>0</v>
      </c>
      <c r="L29" s="1">
        <f>+Datos!F30</f>
        <v>0</v>
      </c>
      <c r="M29" s="1">
        <f>+Datos!G30</f>
        <v>0</v>
      </c>
      <c r="N29" s="1">
        <f>+Datos!H30</f>
        <v>0</v>
      </c>
      <c r="O29" s="1">
        <f>+Datos!I30</f>
        <v>0</v>
      </c>
      <c r="P29" s="1">
        <f>+Datos!J30</f>
        <v>0</v>
      </c>
      <c r="Q29" s="1">
        <f>+Datos!K30</f>
        <v>0</v>
      </c>
      <c r="R29" s="1">
        <f>+Datos!L30</f>
        <v>0</v>
      </c>
      <c r="S29" s="3">
        <f t="shared" si="0"/>
        <v>0</v>
      </c>
      <c r="T29" s="2">
        <f t="shared" si="1"/>
        <v>0</v>
      </c>
      <c r="U29" s="2">
        <f t="shared" si="2"/>
        <v>0</v>
      </c>
      <c r="V29" s="2">
        <f t="shared" si="3"/>
        <v>0</v>
      </c>
      <c r="W29" s="2">
        <f t="shared" si="4"/>
        <v>0</v>
      </c>
      <c r="X29" s="2">
        <f t="shared" si="5"/>
        <v>0</v>
      </c>
      <c r="Y29" s="2">
        <f t="shared" si="6"/>
        <v>0</v>
      </c>
      <c r="Z29" s="2">
        <f t="shared" si="7"/>
        <v>0</v>
      </c>
      <c r="AA29" s="2">
        <f t="shared" si="8"/>
        <v>0</v>
      </c>
      <c r="AB29" s="2">
        <f t="shared" si="9"/>
        <v>0</v>
      </c>
      <c r="AC29" s="2">
        <f t="shared" si="10"/>
        <v>0</v>
      </c>
      <c r="AD29" s="2">
        <f t="shared" si="11"/>
        <v>0</v>
      </c>
      <c r="AE29" s="2">
        <f t="shared" si="12"/>
        <v>0</v>
      </c>
      <c r="AF29" s="2">
        <f t="shared" si="13"/>
        <v>0</v>
      </c>
      <c r="AG29" s="2">
        <f t="shared" si="14"/>
        <v>0</v>
      </c>
      <c r="AH29" s="2">
        <f t="shared" si="15"/>
        <v>0</v>
      </c>
      <c r="AI29" s="2">
        <f t="shared" si="16"/>
        <v>0</v>
      </c>
      <c r="AJ29" s="2">
        <f t="shared" si="17"/>
        <v>0</v>
      </c>
      <c r="AK29" s="2">
        <f t="shared" si="18"/>
        <v>0</v>
      </c>
      <c r="AL29" s="2">
        <f t="shared" si="19"/>
        <v>20</v>
      </c>
      <c r="AM29" s="2">
        <f t="shared" si="20"/>
        <v>0</v>
      </c>
      <c r="AN29" s="2">
        <f t="shared" si="21"/>
        <v>0</v>
      </c>
      <c r="AO29" s="2">
        <f t="shared" si="22"/>
        <v>0</v>
      </c>
      <c r="AP29" s="2">
        <f t="shared" si="23"/>
        <v>0</v>
      </c>
      <c r="AQ29" s="2">
        <f t="shared" si="24"/>
        <v>0</v>
      </c>
      <c r="AR29" s="2">
        <f t="shared" si="25"/>
        <v>0</v>
      </c>
      <c r="AS29" s="2">
        <f t="shared" si="26"/>
        <v>0</v>
      </c>
      <c r="AT29" s="2">
        <f t="shared" si="27"/>
        <v>0</v>
      </c>
      <c r="AU29" s="2">
        <f t="shared" si="28"/>
        <v>0</v>
      </c>
      <c r="AV29" s="2">
        <f t="shared" si="29"/>
        <v>0</v>
      </c>
      <c r="AW29" s="2">
        <f t="shared" si="30"/>
        <v>0</v>
      </c>
      <c r="AX29" s="2">
        <f t="shared" si="31"/>
        <v>0</v>
      </c>
      <c r="AY29" s="2">
        <f t="shared" si="32"/>
        <v>0</v>
      </c>
      <c r="AZ29" s="2">
        <f t="shared" si="33"/>
        <v>0</v>
      </c>
      <c r="BA29" s="2">
        <f t="shared" si="34"/>
        <v>0</v>
      </c>
      <c r="BB29" s="2">
        <f t="shared" si="35"/>
        <v>0</v>
      </c>
      <c r="BC29" s="2">
        <f t="shared" si="36"/>
        <v>0</v>
      </c>
      <c r="BD29" s="2">
        <f t="shared" si="37"/>
        <v>0</v>
      </c>
      <c r="BE29" s="4">
        <f t="shared" si="38"/>
        <v>0</v>
      </c>
      <c r="BF29" s="3">
        <f t="shared" si="39"/>
      </c>
      <c r="BG29">
        <f t="shared" si="40"/>
      </c>
      <c r="BH29">
        <f t="shared" si="41"/>
      </c>
      <c r="BI29">
        <f t="shared" si="42"/>
      </c>
      <c r="BJ29">
        <f t="shared" si="43"/>
      </c>
      <c r="BK29">
        <f t="shared" si="44"/>
      </c>
      <c r="BL29">
        <f t="shared" si="45"/>
      </c>
      <c r="BM29">
        <f t="shared" si="46"/>
      </c>
      <c r="BN29">
        <f t="shared" si="47"/>
      </c>
      <c r="BO29">
        <f t="shared" si="48"/>
      </c>
      <c r="BP29">
        <f t="shared" si="49"/>
      </c>
      <c r="BQ29">
        <f t="shared" si="50"/>
      </c>
      <c r="BR29">
        <f t="shared" si="51"/>
      </c>
      <c r="BS29">
        <f t="shared" si="52"/>
      </c>
      <c r="BT29">
        <f t="shared" si="53"/>
      </c>
      <c r="BU29">
        <f t="shared" si="54"/>
      </c>
      <c r="BV29">
        <f t="shared" si="55"/>
      </c>
      <c r="BW29">
        <f t="shared" si="56"/>
      </c>
      <c r="BX29">
        <f t="shared" si="57"/>
      </c>
      <c r="BY29" t="str">
        <f t="shared" si="58"/>
        <v>DERECHO ADMINISTRATIVO 1</v>
      </c>
      <c r="BZ29">
        <f t="shared" si="59"/>
      </c>
      <c r="CA29">
        <f t="shared" si="60"/>
      </c>
      <c r="CB29">
        <f t="shared" si="61"/>
      </c>
      <c r="CC29">
        <f t="shared" si="62"/>
      </c>
      <c r="CD29">
        <f t="shared" si="63"/>
      </c>
      <c r="CE29">
        <f t="shared" si="64"/>
      </c>
      <c r="CF29">
        <f t="shared" si="65"/>
      </c>
      <c r="CG29">
        <f t="shared" si="66"/>
      </c>
      <c r="CH29">
        <f t="shared" si="67"/>
      </c>
      <c r="CI29">
        <f t="shared" si="68"/>
      </c>
      <c r="CJ29">
        <f t="shared" si="69"/>
      </c>
      <c r="CK29">
        <f t="shared" si="70"/>
      </c>
      <c r="CL29">
        <f t="shared" si="71"/>
      </c>
      <c r="CM29">
        <f t="shared" si="72"/>
      </c>
      <c r="CN29">
        <f t="shared" si="73"/>
      </c>
      <c r="CO29">
        <f t="shared" si="74"/>
      </c>
      <c r="CP29">
        <f t="shared" si="75"/>
      </c>
      <c r="CQ29">
        <f t="shared" si="76"/>
      </c>
      <c r="CR29">
        <f t="shared" si="77"/>
      </c>
      <c r="CS29" t="s">
        <v>0</v>
      </c>
    </row>
    <row r="30" spans="1:97" ht="12.75">
      <c r="A30" s="15" t="s">
        <v>4</v>
      </c>
      <c r="B30" s="22">
        <v>29</v>
      </c>
      <c r="C30" s="23" t="str">
        <f>+Datos!B30</f>
        <v>DERECHO DE LA MINERÍA Y LA ENERGÍA</v>
      </c>
      <c r="D30" s="24" t="str">
        <f t="shared" si="78"/>
        <v>Necesita aprobar····················DERECHO ADMINISTRATIVO 1···················</v>
      </c>
      <c r="F30">
        <f t="shared" si="79"/>
        <v>24</v>
      </c>
      <c r="G30" s="1">
        <f>+Datos!A31</f>
        <v>30</v>
      </c>
      <c r="H30" t="str">
        <f>+Datos!B31</f>
        <v>SOCIOLOGÍA JURÍDICA</v>
      </c>
      <c r="I30" s="1">
        <f>+Datos!C31</f>
        <v>24</v>
      </c>
      <c r="J30" s="1">
        <f>+Datos!D31</f>
        <v>0</v>
      </c>
      <c r="K30" s="1">
        <f>+Datos!E31</f>
        <v>0</v>
      </c>
      <c r="L30" s="1">
        <f>+Datos!F31</f>
        <v>0</v>
      </c>
      <c r="M30" s="1">
        <f>+Datos!G31</f>
        <v>0</v>
      </c>
      <c r="N30" s="1">
        <f>+Datos!H31</f>
        <v>0</v>
      </c>
      <c r="O30" s="1">
        <f>+Datos!I31</f>
        <v>0</v>
      </c>
      <c r="P30" s="1">
        <f>+Datos!J31</f>
        <v>0</v>
      </c>
      <c r="Q30" s="1">
        <f>+Datos!K31</f>
        <v>0</v>
      </c>
      <c r="R30" s="1">
        <f>+Datos!L31</f>
        <v>0</v>
      </c>
      <c r="S30" s="3">
        <f t="shared" si="0"/>
        <v>0</v>
      </c>
      <c r="T30" s="2">
        <f t="shared" si="1"/>
        <v>0</v>
      </c>
      <c r="U30" s="2">
        <f t="shared" si="2"/>
        <v>0</v>
      </c>
      <c r="V30" s="2">
        <f t="shared" si="3"/>
        <v>0</v>
      </c>
      <c r="W30" s="2">
        <f t="shared" si="4"/>
        <v>0</v>
      </c>
      <c r="X30" s="2">
        <f t="shared" si="5"/>
        <v>0</v>
      </c>
      <c r="Y30" s="2">
        <f t="shared" si="6"/>
        <v>0</v>
      </c>
      <c r="Z30" s="2">
        <f t="shared" si="7"/>
        <v>0</v>
      </c>
      <c r="AA30" s="2">
        <f t="shared" si="8"/>
        <v>0</v>
      </c>
      <c r="AB30" s="2">
        <f t="shared" si="9"/>
        <v>0</v>
      </c>
      <c r="AC30" s="2">
        <f t="shared" si="10"/>
        <v>0</v>
      </c>
      <c r="AD30" s="2">
        <f t="shared" si="11"/>
        <v>0</v>
      </c>
      <c r="AE30" s="2">
        <f t="shared" si="12"/>
        <v>0</v>
      </c>
      <c r="AF30" s="2">
        <f t="shared" si="13"/>
        <v>0</v>
      </c>
      <c r="AG30" s="2">
        <f t="shared" si="14"/>
        <v>0</v>
      </c>
      <c r="AH30" s="2">
        <f t="shared" si="15"/>
        <v>0</v>
      </c>
      <c r="AI30" s="2">
        <f t="shared" si="16"/>
        <v>0</v>
      </c>
      <c r="AJ30" s="2">
        <f t="shared" si="17"/>
        <v>0</v>
      </c>
      <c r="AK30" s="2">
        <f t="shared" si="18"/>
        <v>0</v>
      </c>
      <c r="AL30" s="2">
        <f t="shared" si="19"/>
        <v>0</v>
      </c>
      <c r="AM30" s="2">
        <f t="shared" si="20"/>
        <v>0</v>
      </c>
      <c r="AN30" s="2">
        <f t="shared" si="21"/>
        <v>0</v>
      </c>
      <c r="AO30" s="2">
        <f t="shared" si="22"/>
        <v>0</v>
      </c>
      <c r="AP30" s="2">
        <f t="shared" si="23"/>
        <v>24</v>
      </c>
      <c r="AQ30" s="2">
        <f t="shared" si="24"/>
        <v>0</v>
      </c>
      <c r="AR30" s="2">
        <f t="shared" si="25"/>
        <v>0</v>
      </c>
      <c r="AS30" s="2">
        <f t="shared" si="26"/>
        <v>0</v>
      </c>
      <c r="AT30" s="2">
        <f t="shared" si="27"/>
        <v>0</v>
      </c>
      <c r="AU30" s="2">
        <f t="shared" si="28"/>
        <v>0</v>
      </c>
      <c r="AV30" s="2">
        <f t="shared" si="29"/>
        <v>0</v>
      </c>
      <c r="AW30" s="2">
        <f t="shared" si="30"/>
        <v>0</v>
      </c>
      <c r="AX30" s="2">
        <f t="shared" si="31"/>
        <v>0</v>
      </c>
      <c r="AY30" s="2">
        <f t="shared" si="32"/>
        <v>0</v>
      </c>
      <c r="AZ30" s="2">
        <f t="shared" si="33"/>
        <v>0</v>
      </c>
      <c r="BA30" s="2">
        <f t="shared" si="34"/>
        <v>0</v>
      </c>
      <c r="BB30" s="2">
        <f t="shared" si="35"/>
        <v>0</v>
      </c>
      <c r="BC30" s="2">
        <f t="shared" si="36"/>
        <v>0</v>
      </c>
      <c r="BD30" s="2">
        <f t="shared" si="37"/>
        <v>0</v>
      </c>
      <c r="BE30" s="4">
        <f t="shared" si="38"/>
        <v>0</v>
      </c>
      <c r="BF30" s="3">
        <f t="shared" si="39"/>
      </c>
      <c r="BG30">
        <f t="shared" si="40"/>
      </c>
      <c r="BH30">
        <f t="shared" si="41"/>
      </c>
      <c r="BI30">
        <f t="shared" si="42"/>
      </c>
      <c r="BJ30">
        <f t="shared" si="43"/>
      </c>
      <c r="BK30">
        <f t="shared" si="44"/>
      </c>
      <c r="BL30">
        <f t="shared" si="45"/>
      </c>
      <c r="BM30">
        <f t="shared" si="46"/>
      </c>
      <c r="BN30">
        <f t="shared" si="47"/>
      </c>
      <c r="BO30">
        <f t="shared" si="48"/>
      </c>
      <c r="BP30">
        <f t="shared" si="49"/>
      </c>
      <c r="BQ30">
        <f t="shared" si="50"/>
      </c>
      <c r="BR30">
        <f t="shared" si="51"/>
      </c>
      <c r="BS30">
        <f t="shared" si="52"/>
      </c>
      <c r="BT30">
        <f t="shared" si="53"/>
      </c>
      <c r="BU30">
        <f t="shared" si="54"/>
      </c>
      <c r="BV30">
        <f t="shared" si="55"/>
      </c>
      <c r="BW30">
        <f t="shared" si="56"/>
      </c>
      <c r="BX30">
        <f t="shared" si="57"/>
      </c>
      <c r="BY30">
        <f t="shared" si="58"/>
      </c>
      <c r="BZ30">
        <f t="shared" si="59"/>
      </c>
      <c r="CA30">
        <f t="shared" si="60"/>
      </c>
      <c r="CB30">
        <f t="shared" si="61"/>
      </c>
      <c r="CC30" t="str">
        <f t="shared" si="62"/>
        <v>FILOSOFIA DEL DERECHO</v>
      </c>
      <c r="CD30">
        <f t="shared" si="63"/>
      </c>
      <c r="CE30">
        <f t="shared" si="64"/>
      </c>
      <c r="CF30">
        <f t="shared" si="65"/>
      </c>
      <c r="CG30">
        <f t="shared" si="66"/>
      </c>
      <c r="CH30">
        <f t="shared" si="67"/>
      </c>
      <c r="CI30">
        <f t="shared" si="68"/>
      </c>
      <c r="CJ30">
        <f t="shared" si="69"/>
      </c>
      <c r="CK30">
        <f t="shared" si="70"/>
      </c>
      <c r="CL30">
        <f t="shared" si="71"/>
      </c>
      <c r="CM30">
        <f t="shared" si="72"/>
      </c>
      <c r="CN30">
        <f t="shared" si="73"/>
      </c>
      <c r="CO30">
        <f t="shared" si="74"/>
      </c>
      <c r="CP30">
        <f t="shared" si="75"/>
      </c>
      <c r="CQ30">
        <f t="shared" si="76"/>
      </c>
      <c r="CR30">
        <f t="shared" si="77"/>
      </c>
      <c r="CS30" t="s">
        <v>0</v>
      </c>
    </row>
    <row r="31" spans="1:97" ht="12.75">
      <c r="A31" s="15" t="s">
        <v>4</v>
      </c>
      <c r="B31" s="22">
        <v>30</v>
      </c>
      <c r="C31" s="23" t="str">
        <f>+Datos!B31</f>
        <v>SOCIOLOGÍA JURÍDICA</v>
      </c>
      <c r="D31" s="24" t="str">
        <f t="shared" si="78"/>
        <v>Necesita aprobar························FILOSOFIA DEL DERECHO···············</v>
      </c>
      <c r="F31">
        <f t="shared" si="79"/>
        <v>53</v>
      </c>
      <c r="G31" s="1">
        <f>+Datos!A32</f>
        <v>31</v>
      </c>
      <c r="H31" t="str">
        <f>+Datos!B32</f>
        <v>DERECHO INTERNACIONAL PRIVADO</v>
      </c>
      <c r="I31" s="1">
        <f>+Datos!C32</f>
        <v>26</v>
      </c>
      <c r="J31" s="1">
        <f>+Datos!D32</f>
        <v>27</v>
      </c>
      <c r="K31" s="1">
        <f>+Datos!E32</f>
        <v>0</v>
      </c>
      <c r="L31" s="1">
        <f>+Datos!F32</f>
        <v>0</v>
      </c>
      <c r="M31" s="1">
        <f>+Datos!G32</f>
        <v>0</v>
      </c>
      <c r="N31" s="1">
        <f>+Datos!H32</f>
        <v>0</v>
      </c>
      <c r="O31" s="1">
        <f>+Datos!I32</f>
        <v>0</v>
      </c>
      <c r="P31" s="1">
        <f>+Datos!J32</f>
        <v>0</v>
      </c>
      <c r="Q31" s="1">
        <f>+Datos!K32</f>
        <v>0</v>
      </c>
      <c r="R31" s="1">
        <f>+Datos!L32</f>
        <v>0</v>
      </c>
      <c r="S31" s="3">
        <f t="shared" si="0"/>
        <v>0</v>
      </c>
      <c r="T31" s="2">
        <f t="shared" si="1"/>
        <v>0</v>
      </c>
      <c r="U31" s="2">
        <f t="shared" si="2"/>
        <v>0</v>
      </c>
      <c r="V31" s="2">
        <f t="shared" si="3"/>
        <v>0</v>
      </c>
      <c r="W31" s="2">
        <f t="shared" si="4"/>
        <v>0</v>
      </c>
      <c r="X31" s="2">
        <f t="shared" si="5"/>
        <v>0</v>
      </c>
      <c r="Y31" s="2">
        <f t="shared" si="6"/>
        <v>0</v>
      </c>
      <c r="Z31" s="2">
        <f t="shared" si="7"/>
        <v>0</v>
      </c>
      <c r="AA31" s="2">
        <f t="shared" si="8"/>
        <v>0</v>
      </c>
      <c r="AB31" s="2">
        <f t="shared" si="9"/>
        <v>0</v>
      </c>
      <c r="AC31" s="2">
        <f t="shared" si="10"/>
        <v>0</v>
      </c>
      <c r="AD31" s="2">
        <f t="shared" si="11"/>
        <v>0</v>
      </c>
      <c r="AE31" s="2">
        <f t="shared" si="12"/>
        <v>0</v>
      </c>
      <c r="AF31" s="2">
        <f t="shared" si="13"/>
        <v>0</v>
      </c>
      <c r="AG31" s="2">
        <f t="shared" si="14"/>
        <v>0</v>
      </c>
      <c r="AH31" s="2">
        <f t="shared" si="15"/>
        <v>0</v>
      </c>
      <c r="AI31" s="2">
        <f t="shared" si="16"/>
        <v>0</v>
      </c>
      <c r="AJ31" s="2">
        <f t="shared" si="17"/>
        <v>0</v>
      </c>
      <c r="AK31" s="2">
        <f t="shared" si="18"/>
        <v>0</v>
      </c>
      <c r="AL31" s="2">
        <f t="shared" si="19"/>
        <v>0</v>
      </c>
      <c r="AM31" s="2">
        <f t="shared" si="20"/>
        <v>0</v>
      </c>
      <c r="AN31" s="2">
        <f t="shared" si="21"/>
        <v>0</v>
      </c>
      <c r="AO31" s="2">
        <f t="shared" si="22"/>
        <v>0</v>
      </c>
      <c r="AP31" s="2">
        <f t="shared" si="23"/>
        <v>0</v>
      </c>
      <c r="AQ31" s="2">
        <f t="shared" si="24"/>
        <v>0</v>
      </c>
      <c r="AR31" s="2">
        <f t="shared" si="25"/>
        <v>26</v>
      </c>
      <c r="AS31" s="2">
        <f t="shared" si="26"/>
        <v>27</v>
      </c>
      <c r="AT31" s="2">
        <f t="shared" si="27"/>
        <v>0</v>
      </c>
      <c r="AU31" s="2">
        <f t="shared" si="28"/>
        <v>0</v>
      </c>
      <c r="AV31" s="2">
        <f t="shared" si="29"/>
        <v>0</v>
      </c>
      <c r="AW31" s="2">
        <f t="shared" si="30"/>
        <v>0</v>
      </c>
      <c r="AX31" s="2">
        <f t="shared" si="31"/>
        <v>0</v>
      </c>
      <c r="AY31" s="2">
        <f t="shared" si="32"/>
        <v>0</v>
      </c>
      <c r="AZ31" s="2">
        <f t="shared" si="33"/>
        <v>0</v>
      </c>
      <c r="BA31" s="2">
        <f t="shared" si="34"/>
        <v>0</v>
      </c>
      <c r="BB31" s="2">
        <f t="shared" si="35"/>
        <v>0</v>
      </c>
      <c r="BC31" s="2">
        <f t="shared" si="36"/>
        <v>0</v>
      </c>
      <c r="BD31" s="2">
        <f t="shared" si="37"/>
        <v>0</v>
      </c>
      <c r="BE31" s="4">
        <f t="shared" si="38"/>
        <v>0</v>
      </c>
      <c r="BF31" s="3">
        <f t="shared" si="39"/>
      </c>
      <c r="BG31">
        <f t="shared" si="40"/>
      </c>
      <c r="BH31">
        <f t="shared" si="41"/>
      </c>
      <c r="BI31">
        <f t="shared" si="42"/>
      </c>
      <c r="BJ31">
        <f t="shared" si="43"/>
      </c>
      <c r="BK31">
        <f t="shared" si="44"/>
      </c>
      <c r="BL31">
        <f t="shared" si="45"/>
      </c>
      <c r="BM31">
        <f t="shared" si="46"/>
      </c>
      <c r="BN31">
        <f t="shared" si="47"/>
      </c>
      <c r="BO31">
        <f t="shared" si="48"/>
      </c>
      <c r="BP31">
        <f t="shared" si="49"/>
      </c>
      <c r="BQ31">
        <f t="shared" si="50"/>
      </c>
      <c r="BR31">
        <f t="shared" si="51"/>
      </c>
      <c r="BS31">
        <f t="shared" si="52"/>
      </c>
      <c r="BT31">
        <f t="shared" si="53"/>
      </c>
      <c r="BU31">
        <f t="shared" si="54"/>
      </c>
      <c r="BV31">
        <f t="shared" si="55"/>
      </c>
      <c r="BW31">
        <f t="shared" si="56"/>
      </c>
      <c r="BX31">
        <f t="shared" si="57"/>
      </c>
      <c r="BY31">
        <f t="shared" si="58"/>
      </c>
      <c r="BZ31">
        <f t="shared" si="59"/>
      </c>
      <c r="CA31">
        <f t="shared" si="60"/>
      </c>
      <c r="CB31">
        <f t="shared" si="61"/>
      </c>
      <c r="CC31">
        <f t="shared" si="62"/>
      </c>
      <c r="CD31">
        <f t="shared" si="63"/>
      </c>
      <c r="CE31" t="str">
        <f t="shared" si="64"/>
        <v>DERECHO CIVIL 5</v>
      </c>
      <c r="CF31" t="str">
        <f t="shared" si="65"/>
        <v>DERECHO DE LA NAVEGACIÓN</v>
      </c>
      <c r="CG31">
        <f t="shared" si="66"/>
      </c>
      <c r="CH31">
        <f t="shared" si="67"/>
      </c>
      <c r="CI31">
        <f t="shared" si="68"/>
      </c>
      <c r="CJ31">
        <f t="shared" si="69"/>
      </c>
      <c r="CK31">
        <f t="shared" si="70"/>
      </c>
      <c r="CL31">
        <f t="shared" si="71"/>
      </c>
      <c r="CM31">
        <f t="shared" si="72"/>
      </c>
      <c r="CN31">
        <f t="shared" si="73"/>
      </c>
      <c r="CO31">
        <f t="shared" si="74"/>
      </c>
      <c r="CP31">
        <f t="shared" si="75"/>
      </c>
      <c r="CQ31">
        <f t="shared" si="76"/>
      </c>
      <c r="CR31">
        <f t="shared" si="77"/>
      </c>
      <c r="CS31" t="s">
        <v>0</v>
      </c>
    </row>
    <row r="32" spans="1:97" ht="12.75">
      <c r="A32" s="15" t="s">
        <v>4</v>
      </c>
      <c r="B32" s="22">
        <v>31</v>
      </c>
      <c r="C32" s="23" t="str">
        <f>+Datos!B32</f>
        <v>DERECHO INTERNACIONAL PRIVADO</v>
      </c>
      <c r="D32" s="24" t="str">
        <f t="shared" si="78"/>
        <v>Necesita aprobar··························DERECHO CIVIL 5·DERECHO DE LA NAVEGACIÓN············</v>
      </c>
      <c r="F32">
        <f t="shared" si="79"/>
        <v>48</v>
      </c>
      <c r="G32" s="1">
        <f>+Datos!A33</f>
        <v>32</v>
      </c>
      <c r="H32" t="str">
        <f>+Datos!B33</f>
        <v>DERECHO NOTARIAL Y REGISTRAL</v>
      </c>
      <c r="I32" s="1">
        <f>+Datos!C33</f>
        <v>22</v>
      </c>
      <c r="J32" s="1">
        <f>+Datos!D33</f>
        <v>26</v>
      </c>
      <c r="K32" s="1">
        <f>+Datos!E33</f>
        <v>0</v>
      </c>
      <c r="L32" s="1">
        <f>+Datos!F33</f>
        <v>0</v>
      </c>
      <c r="M32" s="1">
        <f>+Datos!G33</f>
        <v>0</v>
      </c>
      <c r="N32" s="1">
        <f>+Datos!H33</f>
        <v>0</v>
      </c>
      <c r="O32" s="1">
        <f>+Datos!I33</f>
        <v>0</v>
      </c>
      <c r="P32" s="1">
        <f>+Datos!J33</f>
        <v>0</v>
      </c>
      <c r="Q32" s="1">
        <f>+Datos!K33</f>
        <v>0</v>
      </c>
      <c r="R32" s="1">
        <f>+Datos!L33</f>
        <v>0</v>
      </c>
      <c r="S32" s="3">
        <f t="shared" si="0"/>
        <v>0</v>
      </c>
      <c r="T32" s="2">
        <f t="shared" si="1"/>
        <v>0</v>
      </c>
      <c r="U32" s="2">
        <f t="shared" si="2"/>
        <v>0</v>
      </c>
      <c r="V32" s="2">
        <f t="shared" si="3"/>
        <v>0</v>
      </c>
      <c r="W32" s="2">
        <f t="shared" si="4"/>
        <v>0</v>
      </c>
      <c r="X32" s="2">
        <f t="shared" si="5"/>
        <v>0</v>
      </c>
      <c r="Y32" s="2">
        <f t="shared" si="6"/>
        <v>0</v>
      </c>
      <c r="Z32" s="2">
        <f t="shared" si="7"/>
        <v>0</v>
      </c>
      <c r="AA32" s="2">
        <f t="shared" si="8"/>
        <v>0</v>
      </c>
      <c r="AB32" s="2">
        <f t="shared" si="9"/>
        <v>0</v>
      </c>
      <c r="AC32" s="2">
        <f t="shared" si="10"/>
        <v>0</v>
      </c>
      <c r="AD32" s="2">
        <f t="shared" si="11"/>
        <v>0</v>
      </c>
      <c r="AE32" s="2">
        <f t="shared" si="12"/>
        <v>0</v>
      </c>
      <c r="AF32" s="2">
        <f t="shared" si="13"/>
        <v>0</v>
      </c>
      <c r="AG32" s="2">
        <f t="shared" si="14"/>
        <v>0</v>
      </c>
      <c r="AH32" s="2">
        <f t="shared" si="15"/>
        <v>0</v>
      </c>
      <c r="AI32" s="2">
        <f t="shared" si="16"/>
        <v>0</v>
      </c>
      <c r="AJ32" s="2">
        <f t="shared" si="17"/>
        <v>0</v>
      </c>
      <c r="AK32" s="2">
        <f t="shared" si="18"/>
        <v>0</v>
      </c>
      <c r="AL32" s="2">
        <f t="shared" si="19"/>
        <v>0</v>
      </c>
      <c r="AM32" s="2">
        <f t="shared" si="20"/>
        <v>0</v>
      </c>
      <c r="AN32" s="2">
        <f t="shared" si="21"/>
        <v>22</v>
      </c>
      <c r="AO32" s="2">
        <f t="shared" si="22"/>
        <v>0</v>
      </c>
      <c r="AP32" s="2">
        <f t="shared" si="23"/>
        <v>0</v>
      </c>
      <c r="AQ32" s="2">
        <f t="shared" si="24"/>
        <v>0</v>
      </c>
      <c r="AR32" s="2">
        <f t="shared" si="25"/>
        <v>26</v>
      </c>
      <c r="AS32" s="2">
        <f t="shared" si="26"/>
        <v>0</v>
      </c>
      <c r="AT32" s="2">
        <f t="shared" si="27"/>
        <v>0</v>
      </c>
      <c r="AU32" s="2">
        <f t="shared" si="28"/>
        <v>0</v>
      </c>
      <c r="AV32" s="2">
        <f t="shared" si="29"/>
        <v>0</v>
      </c>
      <c r="AW32" s="2">
        <f t="shared" si="30"/>
        <v>0</v>
      </c>
      <c r="AX32" s="2">
        <f t="shared" si="31"/>
        <v>0</v>
      </c>
      <c r="AY32" s="2">
        <f t="shared" si="32"/>
        <v>0</v>
      </c>
      <c r="AZ32" s="2">
        <f t="shared" si="33"/>
        <v>0</v>
      </c>
      <c r="BA32" s="2">
        <f t="shared" si="34"/>
        <v>0</v>
      </c>
      <c r="BB32" s="2">
        <f t="shared" si="35"/>
        <v>0</v>
      </c>
      <c r="BC32" s="2">
        <f t="shared" si="36"/>
        <v>0</v>
      </c>
      <c r="BD32" s="2">
        <f t="shared" si="37"/>
        <v>0</v>
      </c>
      <c r="BE32" s="4">
        <f t="shared" si="38"/>
        <v>0</v>
      </c>
      <c r="BF32" s="3">
        <f t="shared" si="39"/>
      </c>
      <c r="BG32">
        <f t="shared" si="40"/>
      </c>
      <c r="BH32">
        <f t="shared" si="41"/>
      </c>
      <c r="BI32">
        <f t="shared" si="42"/>
      </c>
      <c r="BJ32">
        <f t="shared" si="43"/>
      </c>
      <c r="BK32">
        <f t="shared" si="44"/>
      </c>
      <c r="BL32">
        <f t="shared" si="45"/>
      </c>
      <c r="BM32">
        <f t="shared" si="46"/>
      </c>
      <c r="BN32">
        <f t="shared" si="47"/>
      </c>
      <c r="BO32">
        <f t="shared" si="48"/>
      </c>
      <c r="BP32">
        <f t="shared" si="49"/>
      </c>
      <c r="BQ32">
        <f t="shared" si="50"/>
      </c>
      <c r="BR32">
        <f t="shared" si="51"/>
      </c>
      <c r="BS32">
        <f t="shared" si="52"/>
      </c>
      <c r="BT32">
        <f t="shared" si="53"/>
      </c>
      <c r="BU32">
        <f t="shared" si="54"/>
      </c>
      <c r="BV32">
        <f t="shared" si="55"/>
      </c>
      <c r="BW32">
        <f t="shared" si="56"/>
      </c>
      <c r="BX32">
        <f t="shared" si="57"/>
      </c>
      <c r="BY32">
        <f t="shared" si="58"/>
      </c>
      <c r="BZ32">
        <f t="shared" si="59"/>
      </c>
      <c r="CA32" t="str">
        <f t="shared" si="60"/>
        <v>DERECHO COMERCIAL 2</v>
      </c>
      <c r="CB32">
        <f t="shared" si="61"/>
      </c>
      <c r="CC32">
        <f t="shared" si="62"/>
      </c>
      <c r="CD32">
        <f t="shared" si="63"/>
      </c>
      <c r="CE32" t="str">
        <f t="shared" si="64"/>
        <v>DERECHO CIVIL 5</v>
      </c>
      <c r="CF32">
        <f t="shared" si="65"/>
      </c>
      <c r="CG32">
        <f t="shared" si="66"/>
      </c>
      <c r="CH32">
        <f t="shared" si="67"/>
      </c>
      <c r="CI32">
        <f t="shared" si="68"/>
      </c>
      <c r="CJ32">
        <f t="shared" si="69"/>
      </c>
      <c r="CK32">
        <f t="shared" si="70"/>
      </c>
      <c r="CL32">
        <f t="shared" si="71"/>
      </c>
      <c r="CM32">
        <f t="shared" si="72"/>
      </c>
      <c r="CN32">
        <f t="shared" si="73"/>
      </c>
      <c r="CO32">
        <f t="shared" si="74"/>
      </c>
      <c r="CP32">
        <f t="shared" si="75"/>
      </c>
      <c r="CQ32">
        <f t="shared" si="76"/>
      </c>
      <c r="CR32">
        <f t="shared" si="77"/>
      </c>
      <c r="CS32" t="s">
        <v>0</v>
      </c>
    </row>
    <row r="33" spans="1:97" ht="12.75">
      <c r="A33" s="15" t="s">
        <v>4</v>
      </c>
      <c r="B33" s="22">
        <v>32</v>
      </c>
      <c r="C33" s="23" t="str">
        <f>+Datos!B33</f>
        <v>DERECHO NOTARIAL Y REGISTRAL</v>
      </c>
      <c r="D33" s="24" t="str">
        <f t="shared" si="78"/>
        <v>Necesita aprobar······················DERECHO COMERCIAL 2····DERECHO CIVIL 5·············</v>
      </c>
      <c r="F33">
        <f t="shared" si="79"/>
        <v>32</v>
      </c>
      <c r="G33" s="1">
        <f>+Datos!A34</f>
        <v>33</v>
      </c>
      <c r="H33" t="str">
        <f>+Datos!B34</f>
        <v>FINANZAS Y DERECHO FINANCIERO</v>
      </c>
      <c r="I33" s="1">
        <f>+Datos!C34</f>
        <v>4</v>
      </c>
      <c r="J33" s="1">
        <f>+Datos!D34</f>
        <v>28</v>
      </c>
      <c r="K33" s="1">
        <f>+Datos!E34</f>
        <v>0</v>
      </c>
      <c r="L33" s="1">
        <f>+Datos!F34</f>
        <v>0</v>
      </c>
      <c r="M33" s="1">
        <f>+Datos!G34</f>
        <v>0</v>
      </c>
      <c r="N33" s="1">
        <f>+Datos!H34</f>
        <v>0</v>
      </c>
      <c r="O33" s="1">
        <f>+Datos!I34</f>
        <v>0</v>
      </c>
      <c r="P33" s="1">
        <f>+Datos!J34</f>
        <v>0</v>
      </c>
      <c r="Q33" s="1">
        <f>+Datos!K34</f>
        <v>0</v>
      </c>
      <c r="R33" s="1">
        <f>+Datos!L34</f>
        <v>0</v>
      </c>
      <c r="S33" s="3">
        <f t="shared" si="0"/>
        <v>0</v>
      </c>
      <c r="T33" s="2">
        <f t="shared" si="1"/>
        <v>0</v>
      </c>
      <c r="U33" s="2">
        <f t="shared" si="2"/>
        <v>0</v>
      </c>
      <c r="V33" s="2">
        <f t="shared" si="3"/>
        <v>4</v>
      </c>
      <c r="W33" s="2">
        <f t="shared" si="4"/>
        <v>0</v>
      </c>
      <c r="X33" s="2">
        <f t="shared" si="5"/>
        <v>0</v>
      </c>
      <c r="Y33" s="2">
        <f t="shared" si="6"/>
        <v>0</v>
      </c>
      <c r="Z33" s="2">
        <f t="shared" si="7"/>
        <v>0</v>
      </c>
      <c r="AA33" s="2">
        <f t="shared" si="8"/>
        <v>0</v>
      </c>
      <c r="AB33" s="2">
        <f t="shared" si="9"/>
        <v>0</v>
      </c>
      <c r="AC33" s="2">
        <f t="shared" si="10"/>
        <v>0</v>
      </c>
      <c r="AD33" s="2">
        <f t="shared" si="11"/>
        <v>0</v>
      </c>
      <c r="AE33" s="2">
        <f t="shared" si="12"/>
        <v>0</v>
      </c>
      <c r="AF33" s="2">
        <f t="shared" si="13"/>
        <v>0</v>
      </c>
      <c r="AG33" s="2">
        <f t="shared" si="14"/>
        <v>0</v>
      </c>
      <c r="AH33" s="2">
        <f t="shared" si="15"/>
        <v>0</v>
      </c>
      <c r="AI33" s="2">
        <f t="shared" si="16"/>
        <v>0</v>
      </c>
      <c r="AJ33" s="2">
        <f t="shared" si="17"/>
        <v>0</v>
      </c>
      <c r="AK33" s="2">
        <f t="shared" si="18"/>
        <v>0</v>
      </c>
      <c r="AL33" s="2">
        <f t="shared" si="19"/>
        <v>0</v>
      </c>
      <c r="AM33" s="2">
        <f t="shared" si="20"/>
        <v>0</v>
      </c>
      <c r="AN33" s="2">
        <f t="shared" si="21"/>
        <v>0</v>
      </c>
      <c r="AO33" s="2">
        <f t="shared" si="22"/>
        <v>0</v>
      </c>
      <c r="AP33" s="2">
        <f t="shared" si="23"/>
        <v>0</v>
      </c>
      <c r="AQ33" s="2">
        <f t="shared" si="24"/>
        <v>0</v>
      </c>
      <c r="AR33" s="2">
        <f t="shared" si="25"/>
        <v>0</v>
      </c>
      <c r="AS33" s="2">
        <f t="shared" si="26"/>
        <v>0</v>
      </c>
      <c r="AT33" s="2">
        <f t="shared" si="27"/>
        <v>28</v>
      </c>
      <c r="AU33" s="2">
        <f t="shared" si="28"/>
        <v>0</v>
      </c>
      <c r="AV33" s="2">
        <f t="shared" si="29"/>
        <v>0</v>
      </c>
      <c r="AW33" s="2">
        <f t="shared" si="30"/>
        <v>0</v>
      </c>
      <c r="AX33" s="2">
        <f t="shared" si="31"/>
        <v>0</v>
      </c>
      <c r="AY33" s="2">
        <f t="shared" si="32"/>
        <v>0</v>
      </c>
      <c r="AZ33" s="2">
        <f t="shared" si="33"/>
        <v>0</v>
      </c>
      <c r="BA33" s="2">
        <f t="shared" si="34"/>
        <v>0</v>
      </c>
      <c r="BB33" s="2">
        <f t="shared" si="35"/>
        <v>0</v>
      </c>
      <c r="BC33" s="2">
        <f t="shared" si="36"/>
        <v>0</v>
      </c>
      <c r="BD33" s="2">
        <f t="shared" si="37"/>
        <v>0</v>
      </c>
      <c r="BE33" s="4">
        <f t="shared" si="38"/>
        <v>0</v>
      </c>
      <c r="BF33" s="3">
        <f t="shared" si="39"/>
      </c>
      <c r="BG33">
        <f t="shared" si="40"/>
      </c>
      <c r="BH33">
        <f t="shared" si="41"/>
      </c>
      <c r="BI33" t="str">
        <f t="shared" si="42"/>
        <v>ECONOMÍA POLÍTICA</v>
      </c>
      <c r="BJ33">
        <f t="shared" si="43"/>
      </c>
      <c r="BK33">
        <f t="shared" si="44"/>
      </c>
      <c r="BL33">
        <f t="shared" si="45"/>
      </c>
      <c r="BM33">
        <f t="shared" si="46"/>
      </c>
      <c r="BN33">
        <f t="shared" si="47"/>
      </c>
      <c r="BO33">
        <f t="shared" si="48"/>
      </c>
      <c r="BP33">
        <f t="shared" si="49"/>
      </c>
      <c r="BQ33">
        <f t="shared" si="50"/>
      </c>
      <c r="BR33">
        <f t="shared" si="51"/>
      </c>
      <c r="BS33">
        <f t="shared" si="52"/>
      </c>
      <c r="BT33">
        <f t="shared" si="53"/>
      </c>
      <c r="BU33">
        <f t="shared" si="54"/>
      </c>
      <c r="BV33">
        <f t="shared" si="55"/>
      </c>
      <c r="BW33">
        <f t="shared" si="56"/>
      </c>
      <c r="BX33">
        <f t="shared" si="57"/>
      </c>
      <c r="BY33">
        <f t="shared" si="58"/>
      </c>
      <c r="BZ33">
        <f t="shared" si="59"/>
      </c>
      <c r="CA33">
        <f t="shared" si="60"/>
      </c>
      <c r="CB33">
        <f t="shared" si="61"/>
      </c>
      <c r="CC33">
        <f t="shared" si="62"/>
      </c>
      <c r="CD33">
        <f t="shared" si="63"/>
      </c>
      <c r="CE33">
        <f t="shared" si="64"/>
      </c>
      <c r="CF33">
        <f t="shared" si="65"/>
      </c>
      <c r="CG33" t="str">
        <f t="shared" si="66"/>
        <v>DERECHO ADMINISTRATIVO 2</v>
      </c>
      <c r="CH33">
        <f t="shared" si="67"/>
      </c>
      <c r="CI33">
        <f t="shared" si="68"/>
      </c>
      <c r="CJ33">
        <f t="shared" si="69"/>
      </c>
      <c r="CK33">
        <f t="shared" si="70"/>
      </c>
      <c r="CL33">
        <f t="shared" si="71"/>
      </c>
      <c r="CM33">
        <f t="shared" si="72"/>
      </c>
      <c r="CN33">
        <f t="shared" si="73"/>
      </c>
      <c r="CO33">
        <f t="shared" si="74"/>
      </c>
      <c r="CP33">
        <f t="shared" si="75"/>
      </c>
      <c r="CQ33">
        <f t="shared" si="76"/>
      </c>
      <c r="CR33">
        <f t="shared" si="77"/>
      </c>
      <c r="CS33" t="s">
        <v>0</v>
      </c>
    </row>
    <row r="34" spans="1:97" ht="12.75">
      <c r="A34" s="15" t="s">
        <v>4</v>
      </c>
      <c r="B34" s="22">
        <v>33</v>
      </c>
      <c r="C34" s="23" t="str">
        <f>+Datos!B34</f>
        <v>FINANZAS Y DERECHO FINANCIERO</v>
      </c>
      <c r="D34" s="24" t="str">
        <f t="shared" si="78"/>
        <v>Necesita aprobar····ECONOMÍA POLÍTICA························DERECHO ADMINISTRATIVO 2···········</v>
      </c>
      <c r="F34">
        <f t="shared" si="79"/>
        <v>0</v>
      </c>
      <c r="G34" s="1">
        <f>+Datos!A35</f>
        <v>34</v>
      </c>
      <c r="H34">
        <f>+Datos!B35</f>
        <v>0</v>
      </c>
      <c r="I34" s="1">
        <f>+Datos!C35</f>
        <v>0</v>
      </c>
      <c r="J34" s="1">
        <f>+Datos!D35</f>
        <v>0</v>
      </c>
      <c r="K34" s="1">
        <f>+Datos!E35</f>
        <v>0</v>
      </c>
      <c r="L34" s="1">
        <f>+Datos!F35</f>
        <v>0</v>
      </c>
      <c r="M34" s="1">
        <f>+Datos!G35</f>
        <v>0</v>
      </c>
      <c r="N34" s="1">
        <f>+Datos!H35</f>
        <v>0</v>
      </c>
      <c r="O34" s="1">
        <f>+Datos!I35</f>
        <v>0</v>
      </c>
      <c r="P34" s="1">
        <f>+Datos!J35</f>
        <v>0</v>
      </c>
      <c r="Q34" s="1">
        <f>+Datos!K35</f>
        <v>0</v>
      </c>
      <c r="R34" s="1">
        <f>+Datos!L35</f>
        <v>0</v>
      </c>
      <c r="S34" s="3">
        <f t="shared" si="0"/>
        <v>0</v>
      </c>
      <c r="T34" s="2">
        <f t="shared" si="1"/>
        <v>0</v>
      </c>
      <c r="U34" s="2">
        <f t="shared" si="2"/>
        <v>0</v>
      </c>
      <c r="V34" s="2">
        <f t="shared" si="3"/>
        <v>0</v>
      </c>
      <c r="W34" s="2">
        <f t="shared" si="4"/>
        <v>0</v>
      </c>
      <c r="X34" s="2">
        <f t="shared" si="5"/>
        <v>0</v>
      </c>
      <c r="Y34" s="2">
        <f t="shared" si="6"/>
        <v>0</v>
      </c>
      <c r="Z34" s="2">
        <f t="shared" si="7"/>
        <v>0</v>
      </c>
      <c r="AA34" s="2">
        <f t="shared" si="8"/>
        <v>0</v>
      </c>
      <c r="AB34" s="2">
        <f t="shared" si="9"/>
        <v>0</v>
      </c>
      <c r="AC34" s="2">
        <f t="shared" si="10"/>
        <v>0</v>
      </c>
      <c r="AD34" s="2">
        <f t="shared" si="11"/>
        <v>0</v>
      </c>
      <c r="AE34" s="2">
        <f t="shared" si="12"/>
        <v>0</v>
      </c>
      <c r="AF34" s="2">
        <f t="shared" si="13"/>
        <v>0</v>
      </c>
      <c r="AG34" s="2">
        <f t="shared" si="14"/>
        <v>0</v>
      </c>
      <c r="AH34" s="2">
        <f t="shared" si="15"/>
        <v>0</v>
      </c>
      <c r="AI34" s="2">
        <f t="shared" si="16"/>
        <v>0</v>
      </c>
      <c r="AJ34" s="2">
        <f t="shared" si="17"/>
        <v>0</v>
      </c>
      <c r="AK34" s="2">
        <f t="shared" si="18"/>
        <v>0</v>
      </c>
      <c r="AL34" s="2">
        <f t="shared" si="19"/>
        <v>0</v>
      </c>
      <c r="AM34" s="2">
        <f t="shared" si="20"/>
        <v>0</v>
      </c>
      <c r="AN34" s="2">
        <f t="shared" si="21"/>
        <v>0</v>
      </c>
      <c r="AO34" s="2">
        <f t="shared" si="22"/>
        <v>0</v>
      </c>
      <c r="AP34" s="2">
        <f t="shared" si="23"/>
        <v>0</v>
      </c>
      <c r="AQ34" s="2">
        <f t="shared" si="24"/>
        <v>0</v>
      </c>
      <c r="AR34" s="2">
        <f t="shared" si="25"/>
        <v>0</v>
      </c>
      <c r="AS34" s="2">
        <f t="shared" si="26"/>
        <v>0</v>
      </c>
      <c r="AT34" s="2">
        <f t="shared" si="27"/>
        <v>0</v>
      </c>
      <c r="AU34" s="2">
        <f t="shared" si="28"/>
        <v>0</v>
      </c>
      <c r="AV34" s="2">
        <f t="shared" si="29"/>
        <v>0</v>
      </c>
      <c r="AW34" s="2">
        <f t="shared" si="30"/>
        <v>0</v>
      </c>
      <c r="AX34" s="2">
        <f t="shared" si="31"/>
        <v>0</v>
      </c>
      <c r="AY34" s="2">
        <f t="shared" si="32"/>
        <v>0</v>
      </c>
      <c r="AZ34" s="2">
        <f t="shared" si="33"/>
        <v>0</v>
      </c>
      <c r="BA34" s="2">
        <f t="shared" si="34"/>
        <v>0</v>
      </c>
      <c r="BB34" s="2">
        <f t="shared" si="35"/>
        <v>0</v>
      </c>
      <c r="BC34" s="2">
        <f t="shared" si="36"/>
        <v>0</v>
      </c>
      <c r="BD34" s="2">
        <f t="shared" si="37"/>
        <v>0</v>
      </c>
      <c r="BE34" s="4">
        <f t="shared" si="38"/>
        <v>0</v>
      </c>
      <c r="BF34" s="3">
        <f t="shared" si="39"/>
      </c>
      <c r="BG34">
        <f t="shared" si="40"/>
      </c>
      <c r="BH34">
        <f t="shared" si="41"/>
      </c>
      <c r="BI34">
        <f t="shared" si="42"/>
      </c>
      <c r="BJ34">
        <f t="shared" si="43"/>
      </c>
      <c r="BK34">
        <f t="shared" si="44"/>
      </c>
      <c r="BL34">
        <f t="shared" si="45"/>
      </c>
      <c r="BM34">
        <f t="shared" si="46"/>
      </c>
      <c r="BN34">
        <f t="shared" si="47"/>
      </c>
      <c r="BO34">
        <f t="shared" si="48"/>
      </c>
      <c r="BP34">
        <f t="shared" si="49"/>
      </c>
      <c r="BQ34">
        <f t="shared" si="50"/>
      </c>
      <c r="BR34">
        <f t="shared" si="51"/>
      </c>
      <c r="BS34">
        <f t="shared" si="52"/>
      </c>
      <c r="BT34">
        <f t="shared" si="53"/>
      </c>
      <c r="BU34">
        <f t="shared" si="54"/>
      </c>
      <c r="BV34">
        <f t="shared" si="55"/>
      </c>
      <c r="BW34">
        <f t="shared" si="56"/>
      </c>
      <c r="BX34">
        <f t="shared" si="57"/>
      </c>
      <c r="BY34">
        <f t="shared" si="58"/>
      </c>
      <c r="BZ34">
        <f t="shared" si="59"/>
      </c>
      <c r="CA34">
        <f t="shared" si="60"/>
      </c>
      <c r="CB34">
        <f t="shared" si="61"/>
      </c>
      <c r="CC34">
        <f t="shared" si="62"/>
      </c>
      <c r="CD34">
        <f t="shared" si="63"/>
      </c>
      <c r="CE34">
        <f t="shared" si="64"/>
      </c>
      <c r="CF34">
        <f t="shared" si="65"/>
      </c>
      <c r="CG34">
        <f t="shared" si="66"/>
      </c>
      <c r="CH34">
        <f t="shared" si="67"/>
      </c>
      <c r="CI34">
        <f t="shared" si="68"/>
      </c>
      <c r="CJ34">
        <f t="shared" si="69"/>
      </c>
      <c r="CK34">
        <f t="shared" si="70"/>
      </c>
      <c r="CL34">
        <f t="shared" si="71"/>
      </c>
      <c r="CM34">
        <f t="shared" si="72"/>
      </c>
      <c r="CN34">
        <f t="shared" si="73"/>
      </c>
      <c r="CO34">
        <f t="shared" si="74"/>
      </c>
      <c r="CP34">
        <f t="shared" si="75"/>
      </c>
      <c r="CQ34">
        <f t="shared" si="76"/>
      </c>
      <c r="CR34">
        <f t="shared" si="77"/>
      </c>
      <c r="CS34" t="s">
        <v>0</v>
      </c>
    </row>
    <row r="35" spans="1:97" ht="12.75">
      <c r="A35" s="15" t="s">
        <v>4</v>
      </c>
      <c r="B35" s="22">
        <v>34</v>
      </c>
      <c r="C35" s="23">
        <f>+Datos!B35</f>
        <v>0</v>
      </c>
      <c r="D35" s="24" t="str">
        <f t="shared" si="78"/>
        <v>Disponible para cursar</v>
      </c>
      <c r="F35">
        <f t="shared" si="79"/>
        <v>0</v>
      </c>
      <c r="G35" s="1">
        <f>+Datos!A36</f>
        <v>35</v>
      </c>
      <c r="H35">
        <f>+Datos!B36</f>
        <v>0</v>
      </c>
      <c r="I35" s="1">
        <f>+Datos!C36</f>
        <v>0</v>
      </c>
      <c r="J35" s="1">
        <f>+Datos!D36</f>
        <v>0</v>
      </c>
      <c r="K35" s="1">
        <f>+Datos!E36</f>
        <v>0</v>
      </c>
      <c r="L35" s="1">
        <f>+Datos!F36</f>
        <v>0</v>
      </c>
      <c r="M35" s="1">
        <f>+Datos!G36</f>
        <v>0</v>
      </c>
      <c r="N35" s="1">
        <f>+Datos!H36</f>
        <v>0</v>
      </c>
      <c r="O35" s="1">
        <f>+Datos!I36</f>
        <v>0</v>
      </c>
      <c r="P35" s="1">
        <f>+Datos!J36</f>
        <v>0</v>
      </c>
      <c r="Q35" s="1">
        <f>+Datos!K36</f>
        <v>0</v>
      </c>
      <c r="R35" s="1">
        <f>+Datos!L36</f>
        <v>0</v>
      </c>
      <c r="S35" s="3">
        <f t="shared" si="0"/>
        <v>0</v>
      </c>
      <c r="T35" s="2">
        <f t="shared" si="1"/>
        <v>0</v>
      </c>
      <c r="U35" s="2">
        <f t="shared" si="2"/>
        <v>0</v>
      </c>
      <c r="V35" s="2">
        <f t="shared" si="3"/>
        <v>0</v>
      </c>
      <c r="W35" s="2">
        <f t="shared" si="4"/>
        <v>0</v>
      </c>
      <c r="X35" s="2">
        <f t="shared" si="5"/>
        <v>0</v>
      </c>
      <c r="Y35" s="2">
        <f t="shared" si="6"/>
        <v>0</v>
      </c>
      <c r="Z35" s="2">
        <f t="shared" si="7"/>
        <v>0</v>
      </c>
      <c r="AA35" s="2">
        <f t="shared" si="8"/>
        <v>0</v>
      </c>
      <c r="AB35" s="2">
        <f t="shared" si="9"/>
        <v>0</v>
      </c>
      <c r="AC35" s="2">
        <f t="shared" si="10"/>
        <v>0</v>
      </c>
      <c r="AD35" s="2">
        <f t="shared" si="11"/>
        <v>0</v>
      </c>
      <c r="AE35" s="2">
        <f t="shared" si="12"/>
        <v>0</v>
      </c>
      <c r="AF35" s="2">
        <f t="shared" si="13"/>
        <v>0</v>
      </c>
      <c r="AG35" s="2">
        <f t="shared" si="14"/>
        <v>0</v>
      </c>
      <c r="AH35" s="2">
        <f t="shared" si="15"/>
        <v>0</v>
      </c>
      <c r="AI35" s="2">
        <f t="shared" si="16"/>
        <v>0</v>
      </c>
      <c r="AJ35" s="2">
        <f t="shared" si="17"/>
        <v>0</v>
      </c>
      <c r="AK35" s="2">
        <f t="shared" si="18"/>
        <v>0</v>
      </c>
      <c r="AL35" s="2">
        <f t="shared" si="19"/>
        <v>0</v>
      </c>
      <c r="AM35" s="2">
        <f t="shared" si="20"/>
        <v>0</v>
      </c>
      <c r="AN35" s="2">
        <f t="shared" si="21"/>
        <v>0</v>
      </c>
      <c r="AO35" s="2">
        <f t="shared" si="22"/>
        <v>0</v>
      </c>
      <c r="AP35" s="2">
        <f t="shared" si="23"/>
        <v>0</v>
      </c>
      <c r="AQ35" s="2">
        <f t="shared" si="24"/>
        <v>0</v>
      </c>
      <c r="AR35" s="2">
        <f t="shared" si="25"/>
        <v>0</v>
      </c>
      <c r="AS35" s="2">
        <f t="shared" si="26"/>
        <v>0</v>
      </c>
      <c r="AT35" s="2">
        <f t="shared" si="27"/>
        <v>0</v>
      </c>
      <c r="AU35" s="2">
        <f t="shared" si="28"/>
        <v>0</v>
      </c>
      <c r="AV35" s="2">
        <f t="shared" si="29"/>
        <v>0</v>
      </c>
      <c r="AW35" s="2">
        <f t="shared" si="30"/>
        <v>0</v>
      </c>
      <c r="AX35" s="2">
        <f t="shared" si="31"/>
        <v>0</v>
      </c>
      <c r="AY35" s="2">
        <f t="shared" si="32"/>
        <v>0</v>
      </c>
      <c r="AZ35" s="2">
        <f t="shared" si="33"/>
        <v>0</v>
      </c>
      <c r="BA35" s="2">
        <f t="shared" si="34"/>
        <v>0</v>
      </c>
      <c r="BB35" s="2">
        <f t="shared" si="35"/>
        <v>0</v>
      </c>
      <c r="BC35" s="2">
        <f t="shared" si="36"/>
        <v>0</v>
      </c>
      <c r="BD35" s="2">
        <f t="shared" si="37"/>
        <v>0</v>
      </c>
      <c r="BE35" s="4">
        <f t="shared" si="38"/>
        <v>0</v>
      </c>
      <c r="BF35" s="3">
        <f t="shared" si="39"/>
      </c>
      <c r="BG35">
        <f t="shared" si="40"/>
      </c>
      <c r="BH35">
        <f t="shared" si="41"/>
      </c>
      <c r="BI35">
        <f t="shared" si="42"/>
      </c>
      <c r="BJ35">
        <f t="shared" si="43"/>
      </c>
      <c r="BK35">
        <f t="shared" si="44"/>
      </c>
      <c r="BL35">
        <f t="shared" si="45"/>
      </c>
      <c r="BM35">
        <f t="shared" si="46"/>
      </c>
      <c r="BN35">
        <f t="shared" si="47"/>
      </c>
      <c r="BO35">
        <f t="shared" si="48"/>
      </c>
      <c r="BP35">
        <f t="shared" si="49"/>
      </c>
      <c r="BQ35">
        <f t="shared" si="50"/>
      </c>
      <c r="BR35">
        <f t="shared" si="51"/>
      </c>
      <c r="BS35">
        <f t="shared" si="52"/>
      </c>
      <c r="BT35">
        <f t="shared" si="53"/>
      </c>
      <c r="BU35">
        <f t="shared" si="54"/>
      </c>
      <c r="BV35">
        <f t="shared" si="55"/>
      </c>
      <c r="BW35">
        <f t="shared" si="56"/>
      </c>
      <c r="BX35">
        <f t="shared" si="57"/>
      </c>
      <c r="BY35">
        <f t="shared" si="58"/>
      </c>
      <c r="BZ35">
        <f t="shared" si="59"/>
      </c>
      <c r="CA35">
        <f t="shared" si="60"/>
      </c>
      <c r="CB35">
        <f t="shared" si="61"/>
      </c>
      <c r="CC35">
        <f t="shared" si="62"/>
      </c>
      <c r="CD35">
        <f t="shared" si="63"/>
      </c>
      <c r="CE35">
        <f t="shared" si="64"/>
      </c>
      <c r="CF35">
        <f t="shared" si="65"/>
      </c>
      <c r="CG35">
        <f t="shared" si="66"/>
      </c>
      <c r="CH35">
        <f t="shared" si="67"/>
      </c>
      <c r="CI35">
        <f t="shared" si="68"/>
      </c>
      <c r="CJ35">
        <f t="shared" si="69"/>
      </c>
      <c r="CK35">
        <f t="shared" si="70"/>
      </c>
      <c r="CL35">
        <f t="shared" si="71"/>
      </c>
      <c r="CM35">
        <f t="shared" si="72"/>
      </c>
      <c r="CN35">
        <f t="shared" si="73"/>
      </c>
      <c r="CO35">
        <f t="shared" si="74"/>
      </c>
      <c r="CP35">
        <f t="shared" si="75"/>
      </c>
      <c r="CQ35">
        <f t="shared" si="76"/>
      </c>
      <c r="CR35">
        <f t="shared" si="77"/>
      </c>
      <c r="CS35" t="s">
        <v>0</v>
      </c>
    </row>
    <row r="36" spans="1:97" ht="12.75">
      <c r="A36" s="15" t="s">
        <v>4</v>
      </c>
      <c r="B36" s="22">
        <v>35</v>
      </c>
      <c r="C36" s="23">
        <f>+Datos!B36</f>
        <v>0</v>
      </c>
      <c r="D36" s="24" t="str">
        <f t="shared" si="78"/>
        <v>Disponible para cursar</v>
      </c>
      <c r="F36">
        <f t="shared" si="79"/>
        <v>0</v>
      </c>
      <c r="G36" s="1">
        <f>+Datos!A37</f>
        <v>36</v>
      </c>
      <c r="H36">
        <f>+Datos!B37</f>
        <v>0</v>
      </c>
      <c r="I36" s="1">
        <f>+Datos!C37</f>
        <v>0</v>
      </c>
      <c r="J36" s="1">
        <f>+Datos!D37</f>
        <v>0</v>
      </c>
      <c r="K36" s="1">
        <f>+Datos!E37</f>
        <v>0</v>
      </c>
      <c r="L36" s="1">
        <f>+Datos!F37</f>
        <v>0</v>
      </c>
      <c r="M36" s="1">
        <f>+Datos!G37</f>
        <v>0</v>
      </c>
      <c r="N36" s="1">
        <f>+Datos!H37</f>
        <v>0</v>
      </c>
      <c r="O36" s="1">
        <f>+Datos!I37</f>
        <v>0</v>
      </c>
      <c r="P36" s="1">
        <f>+Datos!J37</f>
        <v>0</v>
      </c>
      <c r="Q36" s="1">
        <f>+Datos!K37</f>
        <v>0</v>
      </c>
      <c r="R36" s="1">
        <f>+Datos!L37</f>
        <v>0</v>
      </c>
      <c r="S36" s="3">
        <f t="shared" si="0"/>
        <v>0</v>
      </c>
      <c r="T36" s="2">
        <f t="shared" si="1"/>
        <v>0</v>
      </c>
      <c r="U36" s="2">
        <f t="shared" si="2"/>
        <v>0</v>
      </c>
      <c r="V36" s="2">
        <f t="shared" si="3"/>
        <v>0</v>
      </c>
      <c r="W36" s="2">
        <f t="shared" si="4"/>
        <v>0</v>
      </c>
      <c r="X36" s="2">
        <f t="shared" si="5"/>
        <v>0</v>
      </c>
      <c r="Y36" s="2">
        <f t="shared" si="6"/>
        <v>0</v>
      </c>
      <c r="Z36" s="2">
        <f t="shared" si="7"/>
        <v>0</v>
      </c>
      <c r="AA36" s="2">
        <f t="shared" si="8"/>
        <v>0</v>
      </c>
      <c r="AB36" s="2">
        <f t="shared" si="9"/>
        <v>0</v>
      </c>
      <c r="AC36" s="2">
        <f t="shared" si="10"/>
        <v>0</v>
      </c>
      <c r="AD36" s="2">
        <f t="shared" si="11"/>
        <v>0</v>
      </c>
      <c r="AE36" s="2">
        <f t="shared" si="12"/>
        <v>0</v>
      </c>
      <c r="AF36" s="2">
        <f t="shared" si="13"/>
        <v>0</v>
      </c>
      <c r="AG36" s="2">
        <f t="shared" si="14"/>
        <v>0</v>
      </c>
      <c r="AH36" s="2">
        <f t="shared" si="15"/>
        <v>0</v>
      </c>
      <c r="AI36" s="2">
        <f t="shared" si="16"/>
        <v>0</v>
      </c>
      <c r="AJ36" s="2">
        <f t="shared" si="17"/>
        <v>0</v>
      </c>
      <c r="AK36" s="2">
        <f t="shared" si="18"/>
        <v>0</v>
      </c>
      <c r="AL36" s="2">
        <f t="shared" si="19"/>
        <v>0</v>
      </c>
      <c r="AM36" s="2">
        <f t="shared" si="20"/>
        <v>0</v>
      </c>
      <c r="AN36" s="2">
        <f t="shared" si="21"/>
        <v>0</v>
      </c>
      <c r="AO36" s="2">
        <f t="shared" si="22"/>
        <v>0</v>
      </c>
      <c r="AP36" s="2">
        <f t="shared" si="23"/>
        <v>0</v>
      </c>
      <c r="AQ36" s="2">
        <f t="shared" si="24"/>
        <v>0</v>
      </c>
      <c r="AR36" s="2">
        <f t="shared" si="25"/>
        <v>0</v>
      </c>
      <c r="AS36" s="2">
        <f t="shared" si="26"/>
        <v>0</v>
      </c>
      <c r="AT36" s="2">
        <f t="shared" si="27"/>
        <v>0</v>
      </c>
      <c r="AU36" s="2">
        <f t="shared" si="28"/>
        <v>0</v>
      </c>
      <c r="AV36" s="2">
        <f t="shared" si="29"/>
        <v>0</v>
      </c>
      <c r="AW36" s="2">
        <f t="shared" si="30"/>
        <v>0</v>
      </c>
      <c r="AX36" s="2">
        <f t="shared" si="31"/>
        <v>0</v>
      </c>
      <c r="AY36" s="2">
        <f t="shared" si="32"/>
        <v>0</v>
      </c>
      <c r="AZ36" s="2">
        <f t="shared" si="33"/>
        <v>0</v>
      </c>
      <c r="BA36" s="2">
        <f t="shared" si="34"/>
        <v>0</v>
      </c>
      <c r="BB36" s="2">
        <f t="shared" si="35"/>
        <v>0</v>
      </c>
      <c r="BC36" s="2">
        <f t="shared" si="36"/>
        <v>0</v>
      </c>
      <c r="BD36" s="2">
        <f t="shared" si="37"/>
        <v>0</v>
      </c>
      <c r="BE36" s="4">
        <f t="shared" si="38"/>
        <v>0</v>
      </c>
      <c r="BF36" s="3">
        <f t="shared" si="39"/>
      </c>
      <c r="BG36">
        <f t="shared" si="40"/>
      </c>
      <c r="BH36">
        <f t="shared" si="41"/>
      </c>
      <c r="BI36">
        <f t="shared" si="42"/>
      </c>
      <c r="BJ36">
        <f t="shared" si="43"/>
      </c>
      <c r="BK36">
        <f t="shared" si="44"/>
      </c>
      <c r="BL36">
        <f t="shared" si="45"/>
      </c>
      <c r="BM36">
        <f t="shared" si="46"/>
      </c>
      <c r="BN36">
        <f t="shared" si="47"/>
      </c>
      <c r="BO36">
        <f t="shared" si="48"/>
      </c>
      <c r="BP36">
        <f t="shared" si="49"/>
      </c>
      <c r="BQ36">
        <f t="shared" si="50"/>
      </c>
      <c r="BR36">
        <f t="shared" si="51"/>
      </c>
      <c r="BS36">
        <f t="shared" si="52"/>
      </c>
      <c r="BT36">
        <f t="shared" si="53"/>
      </c>
      <c r="BU36">
        <f t="shared" si="54"/>
      </c>
      <c r="BV36">
        <f t="shared" si="55"/>
      </c>
      <c r="BW36">
        <f t="shared" si="56"/>
      </c>
      <c r="BX36">
        <f t="shared" si="57"/>
      </c>
      <c r="BY36">
        <f t="shared" si="58"/>
      </c>
      <c r="BZ36">
        <f t="shared" si="59"/>
      </c>
      <c r="CA36">
        <f t="shared" si="60"/>
      </c>
      <c r="CB36">
        <f t="shared" si="61"/>
      </c>
      <c r="CC36">
        <f t="shared" si="62"/>
      </c>
      <c r="CD36">
        <f t="shared" si="63"/>
      </c>
      <c r="CE36">
        <f t="shared" si="64"/>
      </c>
      <c r="CF36">
        <f t="shared" si="65"/>
      </c>
      <c r="CG36">
        <f t="shared" si="66"/>
      </c>
      <c r="CH36">
        <f t="shared" si="67"/>
      </c>
      <c r="CI36">
        <f t="shared" si="68"/>
      </c>
      <c r="CJ36">
        <f t="shared" si="69"/>
      </c>
      <c r="CK36">
        <f t="shared" si="70"/>
      </c>
      <c r="CL36">
        <f t="shared" si="71"/>
      </c>
      <c r="CM36">
        <f t="shared" si="72"/>
      </c>
      <c r="CN36">
        <f t="shared" si="73"/>
      </c>
      <c r="CO36">
        <f t="shared" si="74"/>
      </c>
      <c r="CP36">
        <f t="shared" si="75"/>
      </c>
      <c r="CQ36">
        <f t="shared" si="76"/>
      </c>
      <c r="CR36">
        <f t="shared" si="77"/>
      </c>
      <c r="CS36" t="s">
        <v>0</v>
      </c>
    </row>
    <row r="37" spans="1:97" ht="12.75">
      <c r="A37" s="15" t="s">
        <v>4</v>
      </c>
      <c r="B37" s="22">
        <v>36</v>
      </c>
      <c r="C37" s="23">
        <f>+Datos!B37</f>
        <v>0</v>
      </c>
      <c r="D37" s="24" t="str">
        <f t="shared" si="78"/>
        <v>Disponible para cursar</v>
      </c>
      <c r="F37">
        <f t="shared" si="79"/>
        <v>0</v>
      </c>
      <c r="G37" s="1">
        <f>+Datos!A38</f>
        <v>37</v>
      </c>
      <c r="H37">
        <f>+Datos!B38</f>
        <v>0</v>
      </c>
      <c r="I37" s="1">
        <f>+Datos!C38</f>
        <v>0</v>
      </c>
      <c r="J37" s="1">
        <f>+Datos!D38</f>
        <v>0</v>
      </c>
      <c r="K37" s="1">
        <f>+Datos!E38</f>
        <v>0</v>
      </c>
      <c r="L37" s="1">
        <f>+Datos!F38</f>
        <v>0</v>
      </c>
      <c r="M37" s="1">
        <f>+Datos!G38</f>
        <v>0</v>
      </c>
      <c r="N37" s="1">
        <f>+Datos!H38</f>
        <v>0</v>
      </c>
      <c r="O37" s="1">
        <f>+Datos!I38</f>
        <v>0</v>
      </c>
      <c r="P37" s="1">
        <f>+Datos!J38</f>
        <v>0</v>
      </c>
      <c r="Q37" s="1">
        <f>+Datos!K38</f>
        <v>0</v>
      </c>
      <c r="R37" s="1">
        <f>+Datos!L38</f>
        <v>0</v>
      </c>
      <c r="S37" s="3">
        <f t="shared" si="0"/>
        <v>0</v>
      </c>
      <c r="T37" s="2">
        <f t="shared" si="1"/>
        <v>0</v>
      </c>
      <c r="U37" s="2">
        <f t="shared" si="2"/>
        <v>0</v>
      </c>
      <c r="V37" s="2">
        <f t="shared" si="3"/>
        <v>0</v>
      </c>
      <c r="W37" s="2">
        <f t="shared" si="4"/>
        <v>0</v>
      </c>
      <c r="X37" s="2">
        <f t="shared" si="5"/>
        <v>0</v>
      </c>
      <c r="Y37" s="2">
        <f t="shared" si="6"/>
        <v>0</v>
      </c>
      <c r="Z37" s="2">
        <f t="shared" si="7"/>
        <v>0</v>
      </c>
      <c r="AA37" s="2">
        <f t="shared" si="8"/>
        <v>0</v>
      </c>
      <c r="AB37" s="2">
        <f t="shared" si="9"/>
        <v>0</v>
      </c>
      <c r="AC37" s="2">
        <f t="shared" si="10"/>
        <v>0</v>
      </c>
      <c r="AD37" s="2">
        <f t="shared" si="11"/>
        <v>0</v>
      </c>
      <c r="AE37" s="2">
        <f t="shared" si="12"/>
        <v>0</v>
      </c>
      <c r="AF37" s="2">
        <f t="shared" si="13"/>
        <v>0</v>
      </c>
      <c r="AG37" s="2">
        <f t="shared" si="14"/>
        <v>0</v>
      </c>
      <c r="AH37" s="2">
        <f t="shared" si="15"/>
        <v>0</v>
      </c>
      <c r="AI37" s="2">
        <f t="shared" si="16"/>
        <v>0</v>
      </c>
      <c r="AJ37" s="2">
        <f t="shared" si="17"/>
        <v>0</v>
      </c>
      <c r="AK37" s="2">
        <f t="shared" si="18"/>
        <v>0</v>
      </c>
      <c r="AL37" s="2">
        <f t="shared" si="19"/>
        <v>0</v>
      </c>
      <c r="AM37" s="2">
        <f t="shared" si="20"/>
        <v>0</v>
      </c>
      <c r="AN37" s="2">
        <f t="shared" si="21"/>
        <v>0</v>
      </c>
      <c r="AO37" s="2">
        <f t="shared" si="22"/>
        <v>0</v>
      </c>
      <c r="AP37" s="2">
        <f t="shared" si="23"/>
        <v>0</v>
      </c>
      <c r="AQ37" s="2">
        <f t="shared" si="24"/>
        <v>0</v>
      </c>
      <c r="AR37" s="2">
        <f t="shared" si="25"/>
        <v>0</v>
      </c>
      <c r="AS37" s="2">
        <f t="shared" si="26"/>
        <v>0</v>
      </c>
      <c r="AT37" s="2">
        <f t="shared" si="27"/>
        <v>0</v>
      </c>
      <c r="AU37" s="2">
        <f t="shared" si="28"/>
        <v>0</v>
      </c>
      <c r="AV37" s="2">
        <f t="shared" si="29"/>
        <v>0</v>
      </c>
      <c r="AW37" s="2">
        <f t="shared" si="30"/>
        <v>0</v>
      </c>
      <c r="AX37" s="2">
        <f t="shared" si="31"/>
        <v>0</v>
      </c>
      <c r="AY37" s="2">
        <f t="shared" si="32"/>
        <v>0</v>
      </c>
      <c r="AZ37" s="2">
        <f t="shared" si="33"/>
        <v>0</v>
      </c>
      <c r="BA37" s="2">
        <f t="shared" si="34"/>
        <v>0</v>
      </c>
      <c r="BB37" s="2">
        <f t="shared" si="35"/>
        <v>0</v>
      </c>
      <c r="BC37" s="2">
        <f t="shared" si="36"/>
        <v>0</v>
      </c>
      <c r="BD37" s="2">
        <f t="shared" si="37"/>
        <v>0</v>
      </c>
      <c r="BE37" s="4">
        <f t="shared" si="38"/>
        <v>0</v>
      </c>
      <c r="BF37" s="3">
        <f t="shared" si="39"/>
      </c>
      <c r="BG37">
        <f t="shared" si="40"/>
      </c>
      <c r="BH37">
        <f t="shared" si="41"/>
      </c>
      <c r="BI37">
        <f t="shared" si="42"/>
      </c>
      <c r="BJ37">
        <f t="shared" si="43"/>
      </c>
      <c r="BK37">
        <f t="shared" si="44"/>
      </c>
      <c r="BL37">
        <f t="shared" si="45"/>
      </c>
      <c r="BM37">
        <f t="shared" si="46"/>
      </c>
      <c r="BN37">
        <f t="shared" si="47"/>
      </c>
      <c r="BO37">
        <f t="shared" si="48"/>
      </c>
      <c r="BP37">
        <f t="shared" si="49"/>
      </c>
      <c r="BQ37">
        <f t="shared" si="50"/>
      </c>
      <c r="BR37">
        <f t="shared" si="51"/>
      </c>
      <c r="BS37">
        <f t="shared" si="52"/>
      </c>
      <c r="BT37">
        <f t="shared" si="53"/>
      </c>
      <c r="BU37">
        <f t="shared" si="54"/>
      </c>
      <c r="BV37">
        <f t="shared" si="55"/>
      </c>
      <c r="BW37">
        <f t="shared" si="56"/>
      </c>
      <c r="BX37">
        <f t="shared" si="57"/>
      </c>
      <c r="BY37">
        <f t="shared" si="58"/>
      </c>
      <c r="BZ37">
        <f t="shared" si="59"/>
      </c>
      <c r="CA37">
        <f t="shared" si="60"/>
      </c>
      <c r="CB37">
        <f t="shared" si="61"/>
      </c>
      <c r="CC37">
        <f t="shared" si="62"/>
      </c>
      <c r="CD37">
        <f t="shared" si="63"/>
      </c>
      <c r="CE37">
        <f t="shared" si="64"/>
      </c>
      <c r="CF37">
        <f t="shared" si="65"/>
      </c>
      <c r="CG37">
        <f t="shared" si="66"/>
      </c>
      <c r="CH37">
        <f t="shared" si="67"/>
      </c>
      <c r="CI37">
        <f t="shared" si="68"/>
      </c>
      <c r="CJ37">
        <f t="shared" si="69"/>
      </c>
      <c r="CK37">
        <f t="shared" si="70"/>
      </c>
      <c r="CL37">
        <f t="shared" si="71"/>
      </c>
      <c r="CM37">
        <f t="shared" si="72"/>
      </c>
      <c r="CN37">
        <f t="shared" si="73"/>
      </c>
      <c r="CO37">
        <f t="shared" si="74"/>
      </c>
      <c r="CP37">
        <f t="shared" si="75"/>
      </c>
      <c r="CQ37">
        <f t="shared" si="76"/>
      </c>
      <c r="CR37">
        <f t="shared" si="77"/>
      </c>
      <c r="CS37" t="s">
        <v>0</v>
      </c>
    </row>
    <row r="38" spans="1:97" ht="12.75">
      <c r="A38" s="15" t="s">
        <v>4</v>
      </c>
      <c r="B38" s="22">
        <v>37</v>
      </c>
      <c r="C38" s="23">
        <f>+Datos!B38</f>
        <v>0</v>
      </c>
      <c r="D38" s="24" t="str">
        <f t="shared" si="78"/>
        <v>Disponible para cursar</v>
      </c>
      <c r="F38">
        <f t="shared" si="79"/>
        <v>0</v>
      </c>
      <c r="G38" s="1">
        <f>+Datos!A39</f>
        <v>38</v>
      </c>
      <c r="H38">
        <f>+Datos!B39</f>
        <v>0</v>
      </c>
      <c r="I38" s="1">
        <f>+Datos!C39</f>
        <v>0</v>
      </c>
      <c r="J38" s="1">
        <f>+Datos!D39</f>
        <v>0</v>
      </c>
      <c r="K38" s="1">
        <f>+Datos!E39</f>
        <v>0</v>
      </c>
      <c r="L38" s="1">
        <f>+Datos!F39</f>
        <v>0</v>
      </c>
      <c r="M38" s="1">
        <f>+Datos!G39</f>
        <v>0</v>
      </c>
      <c r="N38" s="1">
        <f>+Datos!H39</f>
        <v>0</v>
      </c>
      <c r="O38" s="1">
        <f>+Datos!I39</f>
        <v>0</v>
      </c>
      <c r="P38" s="1">
        <f>+Datos!J39</f>
        <v>0</v>
      </c>
      <c r="Q38" s="1">
        <f>+Datos!K39</f>
        <v>0</v>
      </c>
      <c r="R38" s="1">
        <f>+Datos!L39</f>
        <v>0</v>
      </c>
      <c r="S38" s="3">
        <f t="shared" si="0"/>
        <v>0</v>
      </c>
      <c r="T38" s="2">
        <f t="shared" si="1"/>
        <v>0</v>
      </c>
      <c r="U38" s="2">
        <f t="shared" si="2"/>
        <v>0</v>
      </c>
      <c r="V38" s="2">
        <f t="shared" si="3"/>
        <v>0</v>
      </c>
      <c r="W38" s="2">
        <f t="shared" si="4"/>
        <v>0</v>
      </c>
      <c r="X38" s="2">
        <f t="shared" si="5"/>
        <v>0</v>
      </c>
      <c r="Y38" s="2">
        <f t="shared" si="6"/>
        <v>0</v>
      </c>
      <c r="Z38" s="2">
        <f t="shared" si="7"/>
        <v>0</v>
      </c>
      <c r="AA38" s="2">
        <f t="shared" si="8"/>
        <v>0</v>
      </c>
      <c r="AB38" s="2">
        <f t="shared" si="9"/>
        <v>0</v>
      </c>
      <c r="AC38" s="2">
        <f t="shared" si="10"/>
        <v>0</v>
      </c>
      <c r="AD38" s="2">
        <f t="shared" si="11"/>
        <v>0</v>
      </c>
      <c r="AE38" s="2">
        <f t="shared" si="12"/>
        <v>0</v>
      </c>
      <c r="AF38" s="2">
        <f t="shared" si="13"/>
        <v>0</v>
      </c>
      <c r="AG38" s="2">
        <f t="shared" si="14"/>
        <v>0</v>
      </c>
      <c r="AH38" s="2">
        <f t="shared" si="15"/>
        <v>0</v>
      </c>
      <c r="AI38" s="2">
        <f t="shared" si="16"/>
        <v>0</v>
      </c>
      <c r="AJ38" s="2">
        <f t="shared" si="17"/>
        <v>0</v>
      </c>
      <c r="AK38" s="2">
        <f t="shared" si="18"/>
        <v>0</v>
      </c>
      <c r="AL38" s="2">
        <f t="shared" si="19"/>
        <v>0</v>
      </c>
      <c r="AM38" s="2">
        <f t="shared" si="20"/>
        <v>0</v>
      </c>
      <c r="AN38" s="2">
        <f t="shared" si="21"/>
        <v>0</v>
      </c>
      <c r="AO38" s="2">
        <f t="shared" si="22"/>
        <v>0</v>
      </c>
      <c r="AP38" s="2">
        <f t="shared" si="23"/>
        <v>0</v>
      </c>
      <c r="AQ38" s="2">
        <f t="shared" si="24"/>
        <v>0</v>
      </c>
      <c r="AR38" s="2">
        <f t="shared" si="25"/>
        <v>0</v>
      </c>
      <c r="AS38" s="2">
        <f t="shared" si="26"/>
        <v>0</v>
      </c>
      <c r="AT38" s="2">
        <f t="shared" si="27"/>
        <v>0</v>
      </c>
      <c r="AU38" s="2">
        <f t="shared" si="28"/>
        <v>0</v>
      </c>
      <c r="AV38" s="2">
        <f t="shared" si="29"/>
        <v>0</v>
      </c>
      <c r="AW38" s="2">
        <f t="shared" si="30"/>
        <v>0</v>
      </c>
      <c r="AX38" s="2">
        <f t="shared" si="31"/>
        <v>0</v>
      </c>
      <c r="AY38" s="2">
        <f t="shared" si="32"/>
        <v>0</v>
      </c>
      <c r="AZ38" s="2">
        <f t="shared" si="33"/>
        <v>0</v>
      </c>
      <c r="BA38" s="2">
        <f t="shared" si="34"/>
        <v>0</v>
      </c>
      <c r="BB38" s="2">
        <f t="shared" si="35"/>
        <v>0</v>
      </c>
      <c r="BC38" s="2">
        <f t="shared" si="36"/>
        <v>0</v>
      </c>
      <c r="BD38" s="2">
        <f t="shared" si="37"/>
        <v>0</v>
      </c>
      <c r="BE38" s="4">
        <f t="shared" si="38"/>
        <v>0</v>
      </c>
      <c r="BF38" s="3">
        <f t="shared" si="39"/>
      </c>
      <c r="BG38">
        <f t="shared" si="40"/>
      </c>
      <c r="BH38">
        <f t="shared" si="41"/>
      </c>
      <c r="BI38">
        <f t="shared" si="42"/>
      </c>
      <c r="BJ38">
        <f t="shared" si="43"/>
      </c>
      <c r="BK38">
        <f t="shared" si="44"/>
      </c>
      <c r="BL38">
        <f t="shared" si="45"/>
      </c>
      <c r="BM38">
        <f t="shared" si="46"/>
      </c>
      <c r="BN38">
        <f t="shared" si="47"/>
      </c>
      <c r="BO38">
        <f t="shared" si="48"/>
      </c>
      <c r="BP38">
        <f t="shared" si="49"/>
      </c>
      <c r="BQ38">
        <f t="shared" si="50"/>
      </c>
      <c r="BR38">
        <f t="shared" si="51"/>
      </c>
      <c r="BS38">
        <f t="shared" si="52"/>
      </c>
      <c r="BT38">
        <f t="shared" si="53"/>
      </c>
      <c r="BU38">
        <f t="shared" si="54"/>
      </c>
      <c r="BV38">
        <f t="shared" si="55"/>
      </c>
      <c r="BW38">
        <f t="shared" si="56"/>
      </c>
      <c r="BX38">
        <f t="shared" si="57"/>
      </c>
      <c r="BY38">
        <f t="shared" si="58"/>
      </c>
      <c r="BZ38">
        <f t="shared" si="59"/>
      </c>
      <c r="CA38">
        <f t="shared" si="60"/>
      </c>
      <c r="CB38">
        <f t="shared" si="61"/>
      </c>
      <c r="CC38">
        <f t="shared" si="62"/>
      </c>
      <c r="CD38">
        <f t="shared" si="63"/>
      </c>
      <c r="CE38">
        <f t="shared" si="64"/>
      </c>
      <c r="CF38">
        <f t="shared" si="65"/>
      </c>
      <c r="CG38">
        <f t="shared" si="66"/>
      </c>
      <c r="CH38">
        <f t="shared" si="67"/>
      </c>
      <c r="CI38">
        <f t="shared" si="68"/>
      </c>
      <c r="CJ38">
        <f t="shared" si="69"/>
      </c>
      <c r="CK38">
        <f t="shared" si="70"/>
      </c>
      <c r="CL38">
        <f t="shared" si="71"/>
      </c>
      <c r="CM38">
        <f t="shared" si="72"/>
      </c>
      <c r="CN38">
        <f t="shared" si="73"/>
      </c>
      <c r="CO38">
        <f t="shared" si="74"/>
      </c>
      <c r="CP38">
        <f t="shared" si="75"/>
      </c>
      <c r="CQ38">
        <f t="shared" si="76"/>
      </c>
      <c r="CR38">
        <f t="shared" si="77"/>
      </c>
      <c r="CS38" t="s">
        <v>0</v>
      </c>
    </row>
    <row r="39" spans="1:97" ht="12.75">
      <c r="A39" s="15" t="s">
        <v>4</v>
      </c>
      <c r="B39" s="22">
        <v>38</v>
      </c>
      <c r="C39" s="23">
        <f>+Datos!B39</f>
        <v>0</v>
      </c>
      <c r="D39" s="24" t="str">
        <f t="shared" si="78"/>
        <v>Disponible para cursar</v>
      </c>
      <c r="F39">
        <f t="shared" si="79"/>
        <v>0</v>
      </c>
      <c r="G39" s="1">
        <f>+Datos!A40</f>
        <v>39</v>
      </c>
      <c r="H39">
        <f>+Datos!B40</f>
        <v>0</v>
      </c>
      <c r="I39" s="1">
        <f>+Datos!C40</f>
        <v>0</v>
      </c>
      <c r="J39" s="1">
        <f>+Datos!D40</f>
        <v>0</v>
      </c>
      <c r="K39" s="1">
        <f>+Datos!E40</f>
        <v>0</v>
      </c>
      <c r="L39" s="1">
        <f>+Datos!F40</f>
        <v>0</v>
      </c>
      <c r="M39" s="1">
        <f>+Datos!G40</f>
        <v>0</v>
      </c>
      <c r="N39" s="1">
        <f>+Datos!H40</f>
        <v>0</v>
      </c>
      <c r="O39" s="1">
        <f>+Datos!I40</f>
        <v>0</v>
      </c>
      <c r="P39" s="1">
        <f>+Datos!J40</f>
        <v>0</v>
      </c>
      <c r="Q39" s="1">
        <f>+Datos!K40</f>
        <v>0</v>
      </c>
      <c r="R39" s="1">
        <f>+Datos!L40</f>
        <v>0</v>
      </c>
      <c r="S39" s="3">
        <f t="shared" si="0"/>
        <v>0</v>
      </c>
      <c r="T39" s="2">
        <f t="shared" si="1"/>
        <v>0</v>
      </c>
      <c r="U39" s="2">
        <f t="shared" si="2"/>
        <v>0</v>
      </c>
      <c r="V39" s="2">
        <f t="shared" si="3"/>
        <v>0</v>
      </c>
      <c r="W39" s="2">
        <f t="shared" si="4"/>
        <v>0</v>
      </c>
      <c r="X39" s="2">
        <f t="shared" si="5"/>
        <v>0</v>
      </c>
      <c r="Y39" s="2">
        <f t="shared" si="6"/>
        <v>0</v>
      </c>
      <c r="Z39" s="2">
        <f t="shared" si="7"/>
        <v>0</v>
      </c>
      <c r="AA39" s="2">
        <f t="shared" si="8"/>
        <v>0</v>
      </c>
      <c r="AB39" s="2">
        <f t="shared" si="9"/>
        <v>0</v>
      </c>
      <c r="AC39" s="2">
        <f t="shared" si="10"/>
        <v>0</v>
      </c>
      <c r="AD39" s="2">
        <f t="shared" si="11"/>
        <v>0</v>
      </c>
      <c r="AE39" s="2">
        <f t="shared" si="12"/>
        <v>0</v>
      </c>
      <c r="AF39" s="2">
        <f t="shared" si="13"/>
        <v>0</v>
      </c>
      <c r="AG39" s="2">
        <f t="shared" si="14"/>
        <v>0</v>
      </c>
      <c r="AH39" s="2">
        <f t="shared" si="15"/>
        <v>0</v>
      </c>
      <c r="AI39" s="2">
        <f t="shared" si="16"/>
        <v>0</v>
      </c>
      <c r="AJ39" s="2">
        <f t="shared" si="17"/>
        <v>0</v>
      </c>
      <c r="AK39" s="2">
        <f t="shared" si="18"/>
        <v>0</v>
      </c>
      <c r="AL39" s="2">
        <f t="shared" si="19"/>
        <v>0</v>
      </c>
      <c r="AM39" s="2">
        <f t="shared" si="20"/>
        <v>0</v>
      </c>
      <c r="AN39" s="2">
        <f t="shared" si="21"/>
        <v>0</v>
      </c>
      <c r="AO39" s="2">
        <f t="shared" si="22"/>
        <v>0</v>
      </c>
      <c r="AP39" s="2">
        <f t="shared" si="23"/>
        <v>0</v>
      </c>
      <c r="AQ39" s="2">
        <f t="shared" si="24"/>
        <v>0</v>
      </c>
      <c r="AR39" s="2">
        <f t="shared" si="25"/>
        <v>0</v>
      </c>
      <c r="AS39" s="2">
        <f t="shared" si="26"/>
        <v>0</v>
      </c>
      <c r="AT39" s="2">
        <f t="shared" si="27"/>
        <v>0</v>
      </c>
      <c r="AU39" s="2">
        <f t="shared" si="28"/>
        <v>0</v>
      </c>
      <c r="AV39" s="2">
        <f t="shared" si="29"/>
        <v>0</v>
      </c>
      <c r="AW39" s="2">
        <f t="shared" si="30"/>
        <v>0</v>
      </c>
      <c r="AX39" s="2">
        <f t="shared" si="31"/>
        <v>0</v>
      </c>
      <c r="AY39" s="2">
        <f t="shared" si="32"/>
        <v>0</v>
      </c>
      <c r="AZ39" s="2">
        <f t="shared" si="33"/>
        <v>0</v>
      </c>
      <c r="BA39" s="2">
        <f t="shared" si="34"/>
        <v>0</v>
      </c>
      <c r="BB39" s="2">
        <f t="shared" si="35"/>
        <v>0</v>
      </c>
      <c r="BC39" s="2">
        <f t="shared" si="36"/>
        <v>0</v>
      </c>
      <c r="BD39" s="2">
        <f t="shared" si="37"/>
        <v>0</v>
      </c>
      <c r="BE39" s="4">
        <f t="shared" si="38"/>
        <v>0</v>
      </c>
      <c r="BF39" s="3">
        <f t="shared" si="39"/>
      </c>
      <c r="BG39">
        <f t="shared" si="40"/>
      </c>
      <c r="BH39">
        <f t="shared" si="41"/>
      </c>
      <c r="BI39">
        <f t="shared" si="42"/>
      </c>
      <c r="BJ39">
        <f t="shared" si="43"/>
      </c>
      <c r="BK39">
        <f t="shared" si="44"/>
      </c>
      <c r="BL39">
        <f t="shared" si="45"/>
      </c>
      <c r="BM39">
        <f t="shared" si="46"/>
      </c>
      <c r="BN39">
        <f t="shared" si="47"/>
      </c>
      <c r="BO39">
        <f t="shared" si="48"/>
      </c>
      <c r="BP39">
        <f t="shared" si="49"/>
      </c>
      <c r="BQ39">
        <f t="shared" si="50"/>
      </c>
      <c r="BR39">
        <f t="shared" si="51"/>
      </c>
      <c r="BS39">
        <f t="shared" si="52"/>
      </c>
      <c r="BT39">
        <f t="shared" si="53"/>
      </c>
      <c r="BU39">
        <f t="shared" si="54"/>
      </c>
      <c r="BV39">
        <f t="shared" si="55"/>
      </c>
      <c r="BW39">
        <f t="shared" si="56"/>
      </c>
      <c r="BX39">
        <f t="shared" si="57"/>
      </c>
      <c r="BY39">
        <f t="shared" si="58"/>
      </c>
      <c r="BZ39">
        <f t="shared" si="59"/>
      </c>
      <c r="CA39">
        <f t="shared" si="60"/>
      </c>
      <c r="CB39">
        <f t="shared" si="61"/>
      </c>
      <c r="CC39">
        <f t="shared" si="62"/>
      </c>
      <c r="CD39">
        <f t="shared" si="63"/>
      </c>
      <c r="CE39">
        <f t="shared" si="64"/>
      </c>
      <c r="CF39">
        <f t="shared" si="65"/>
      </c>
      <c r="CG39">
        <f t="shared" si="66"/>
      </c>
      <c r="CH39">
        <f t="shared" si="67"/>
      </c>
      <c r="CI39">
        <f t="shared" si="68"/>
      </c>
      <c r="CJ39">
        <f t="shared" si="69"/>
      </c>
      <c r="CK39">
        <f t="shared" si="70"/>
      </c>
      <c r="CL39">
        <f t="shared" si="71"/>
      </c>
      <c r="CM39">
        <f t="shared" si="72"/>
      </c>
      <c r="CN39">
        <f t="shared" si="73"/>
      </c>
      <c r="CO39">
        <f t="shared" si="74"/>
      </c>
      <c r="CP39">
        <f t="shared" si="75"/>
      </c>
      <c r="CQ39">
        <f t="shared" si="76"/>
      </c>
      <c r="CR39">
        <f t="shared" si="77"/>
      </c>
      <c r="CS39" t="s">
        <v>0</v>
      </c>
    </row>
    <row r="40" spans="1:97" ht="12.75">
      <c r="A40" s="15" t="s">
        <v>4</v>
      </c>
      <c r="B40" s="22">
        <v>39</v>
      </c>
      <c r="C40" s="23">
        <f>+Datos!B40</f>
        <v>0</v>
      </c>
      <c r="D40" s="24" t="str">
        <f t="shared" si="78"/>
        <v>Disponible para cursar</v>
      </c>
      <c r="F40">
        <f t="shared" si="79"/>
        <v>0</v>
      </c>
      <c r="G40" s="1">
        <f>+Datos!A41</f>
        <v>40</v>
      </c>
      <c r="H40">
        <f>+Datos!B41</f>
        <v>0</v>
      </c>
      <c r="I40" s="1">
        <f>+Datos!C41</f>
        <v>0</v>
      </c>
      <c r="J40" s="1">
        <f>+Datos!D41</f>
        <v>0</v>
      </c>
      <c r="K40" s="1">
        <f>+Datos!E41</f>
        <v>0</v>
      </c>
      <c r="L40" s="1">
        <f>+Datos!F41</f>
        <v>0</v>
      </c>
      <c r="M40" s="1">
        <f>+Datos!G41</f>
        <v>0</v>
      </c>
      <c r="N40" s="1">
        <f>+Datos!H41</f>
        <v>0</v>
      </c>
      <c r="O40" s="1">
        <f>+Datos!I41</f>
        <v>0</v>
      </c>
      <c r="P40" s="1">
        <f>+Datos!J41</f>
        <v>0</v>
      </c>
      <c r="Q40" s="1">
        <f>+Datos!K41</f>
        <v>0</v>
      </c>
      <c r="R40" s="1">
        <f>+Datos!L41</f>
        <v>0</v>
      </c>
      <c r="S40" s="3">
        <f t="shared" si="0"/>
        <v>0</v>
      </c>
      <c r="T40" s="2">
        <f t="shared" si="1"/>
        <v>0</v>
      </c>
      <c r="U40" s="2">
        <f t="shared" si="2"/>
        <v>0</v>
      </c>
      <c r="V40" s="2">
        <f t="shared" si="3"/>
        <v>0</v>
      </c>
      <c r="W40" s="2">
        <f t="shared" si="4"/>
        <v>0</v>
      </c>
      <c r="X40" s="2">
        <f t="shared" si="5"/>
        <v>0</v>
      </c>
      <c r="Y40" s="2">
        <f t="shared" si="6"/>
        <v>0</v>
      </c>
      <c r="Z40" s="2">
        <f t="shared" si="7"/>
        <v>0</v>
      </c>
      <c r="AA40" s="2">
        <f t="shared" si="8"/>
        <v>0</v>
      </c>
      <c r="AB40" s="2">
        <f t="shared" si="9"/>
        <v>0</v>
      </c>
      <c r="AC40" s="2">
        <f t="shared" si="10"/>
        <v>0</v>
      </c>
      <c r="AD40" s="2">
        <f t="shared" si="11"/>
        <v>0</v>
      </c>
      <c r="AE40" s="2">
        <f t="shared" si="12"/>
        <v>0</v>
      </c>
      <c r="AF40" s="2">
        <f t="shared" si="13"/>
        <v>0</v>
      </c>
      <c r="AG40" s="2">
        <f t="shared" si="14"/>
        <v>0</v>
      </c>
      <c r="AH40" s="2">
        <f t="shared" si="15"/>
        <v>0</v>
      </c>
      <c r="AI40" s="2">
        <f t="shared" si="16"/>
        <v>0</v>
      </c>
      <c r="AJ40" s="2">
        <f t="shared" si="17"/>
        <v>0</v>
      </c>
      <c r="AK40" s="2">
        <f t="shared" si="18"/>
        <v>0</v>
      </c>
      <c r="AL40" s="2">
        <f t="shared" si="19"/>
        <v>0</v>
      </c>
      <c r="AM40" s="2">
        <f t="shared" si="20"/>
        <v>0</v>
      </c>
      <c r="AN40" s="2">
        <f t="shared" si="21"/>
        <v>0</v>
      </c>
      <c r="AO40" s="2">
        <f t="shared" si="22"/>
        <v>0</v>
      </c>
      <c r="AP40" s="2">
        <f t="shared" si="23"/>
        <v>0</v>
      </c>
      <c r="AQ40" s="2">
        <f t="shared" si="24"/>
        <v>0</v>
      </c>
      <c r="AR40" s="2">
        <f t="shared" si="25"/>
        <v>0</v>
      </c>
      <c r="AS40" s="2">
        <f t="shared" si="26"/>
        <v>0</v>
      </c>
      <c r="AT40" s="2">
        <f t="shared" si="27"/>
        <v>0</v>
      </c>
      <c r="AU40" s="2">
        <f t="shared" si="28"/>
        <v>0</v>
      </c>
      <c r="AV40" s="2">
        <f t="shared" si="29"/>
        <v>0</v>
      </c>
      <c r="AW40" s="2">
        <f t="shared" si="30"/>
        <v>0</v>
      </c>
      <c r="AX40" s="2">
        <f t="shared" si="31"/>
        <v>0</v>
      </c>
      <c r="AY40" s="2">
        <f t="shared" si="32"/>
        <v>0</v>
      </c>
      <c r="AZ40" s="2">
        <f t="shared" si="33"/>
        <v>0</v>
      </c>
      <c r="BA40" s="2">
        <f t="shared" si="34"/>
        <v>0</v>
      </c>
      <c r="BB40" s="2">
        <f t="shared" si="35"/>
        <v>0</v>
      </c>
      <c r="BC40" s="2">
        <f t="shared" si="36"/>
        <v>0</v>
      </c>
      <c r="BD40" s="2">
        <f t="shared" si="37"/>
        <v>0</v>
      </c>
      <c r="BE40" s="4">
        <f t="shared" si="38"/>
        <v>0</v>
      </c>
      <c r="BF40" s="3">
        <f t="shared" si="39"/>
      </c>
      <c r="BG40">
        <f t="shared" si="40"/>
      </c>
      <c r="BH40">
        <f t="shared" si="41"/>
      </c>
      <c r="BI40">
        <f t="shared" si="42"/>
      </c>
      <c r="BJ40">
        <f t="shared" si="43"/>
      </c>
      <c r="BK40">
        <f t="shared" si="44"/>
      </c>
      <c r="BL40">
        <f t="shared" si="45"/>
      </c>
      <c r="BM40">
        <f t="shared" si="46"/>
      </c>
      <c r="BN40">
        <f t="shared" si="47"/>
      </c>
      <c r="BO40">
        <f t="shared" si="48"/>
      </c>
      <c r="BP40">
        <f t="shared" si="49"/>
      </c>
      <c r="BQ40">
        <f t="shared" si="50"/>
      </c>
      <c r="BR40">
        <f t="shared" si="51"/>
      </c>
      <c r="BS40">
        <f t="shared" si="52"/>
      </c>
      <c r="BT40">
        <f t="shared" si="53"/>
      </c>
      <c r="BU40">
        <f t="shared" si="54"/>
      </c>
      <c r="BV40">
        <f t="shared" si="55"/>
      </c>
      <c r="BW40">
        <f t="shared" si="56"/>
      </c>
      <c r="BX40">
        <f t="shared" si="57"/>
      </c>
      <c r="BY40">
        <f t="shared" si="58"/>
      </c>
      <c r="BZ40">
        <f t="shared" si="59"/>
      </c>
      <c r="CA40">
        <f t="shared" si="60"/>
      </c>
      <c r="CB40">
        <f t="shared" si="61"/>
      </c>
      <c r="CC40">
        <f t="shared" si="62"/>
      </c>
      <c r="CD40">
        <f t="shared" si="63"/>
      </c>
      <c r="CE40">
        <f t="shared" si="64"/>
      </c>
      <c r="CF40">
        <f t="shared" si="65"/>
      </c>
      <c r="CG40">
        <f t="shared" si="66"/>
      </c>
      <c r="CH40">
        <f t="shared" si="67"/>
      </c>
      <c r="CI40">
        <f t="shared" si="68"/>
      </c>
      <c r="CJ40">
        <f t="shared" si="69"/>
      </c>
      <c r="CK40">
        <f t="shared" si="70"/>
      </c>
      <c r="CL40">
        <f t="shared" si="71"/>
      </c>
      <c r="CM40">
        <f t="shared" si="72"/>
      </c>
      <c r="CN40">
        <f t="shared" si="73"/>
      </c>
      <c r="CO40">
        <f t="shared" si="74"/>
      </c>
      <c r="CP40">
        <f t="shared" si="75"/>
      </c>
      <c r="CQ40">
        <f t="shared" si="76"/>
      </c>
      <c r="CR40">
        <f t="shared" si="77"/>
      </c>
      <c r="CS40" t="s">
        <v>0</v>
      </c>
    </row>
    <row r="41" spans="1:97" ht="13.5" thickBot="1">
      <c r="A41" s="16" t="s">
        <v>4</v>
      </c>
      <c r="B41" s="25">
        <v>40</v>
      </c>
      <c r="C41" s="26">
        <f>+Datos!B41</f>
        <v>0</v>
      </c>
      <c r="D41" s="27" t="str">
        <f t="shared" si="78"/>
        <v>Disponible para cursar</v>
      </c>
      <c r="CS41" t="s">
        <v>0</v>
      </c>
    </row>
  </sheetData>
  <sheetProtection sheet="1" objects="1" scenarios="1" formatCells="0" formatColumns="0" formatRows="0" selectLockedCells="1"/>
  <conditionalFormatting sqref="D2:D41">
    <cfRule type="cellIs" priority="1" dxfId="0" operator="equal" stopIfTrue="1">
      <formula>"¡Aprobada!"</formula>
    </cfRule>
    <cfRule type="cellIs" priority="2" dxfId="1" operator="equal" stopIfTrue="1">
      <formula>"Disponible para cursar"</formula>
    </cfRule>
    <cfRule type="expression" priority="3" dxfId="2" stopIfTrue="1">
      <formula>TRUE</formula>
    </cfRule>
  </conditionalFormatting>
  <dataValidations count="1">
    <dataValidation type="list" showInputMessage="1" showErrorMessage="1" sqref="A2:A41">
      <formula1>"SI,NO"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Hernán Montenegro</dc:creator>
  <cp:keywords/>
  <dc:description/>
  <cp:lastModifiedBy>*</cp:lastModifiedBy>
  <dcterms:created xsi:type="dcterms:W3CDTF">2008-07-16T00:13:37Z</dcterms:created>
  <dcterms:modified xsi:type="dcterms:W3CDTF">2009-04-29T23:04:54Z</dcterms:modified>
  <cp:category/>
  <cp:version/>
  <cp:contentType/>
  <cp:contentStatus/>
</cp:coreProperties>
</file>